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4\К размещению (II квартал)\"/>
    </mc:Choice>
  </mc:AlternateContent>
  <bookViews>
    <workbookView xWindow="0" yWindow="0" windowWidth="28800" windowHeight="12435"/>
  </bookViews>
  <sheets>
    <sheet name="Лист 1" sheetId="1" r:id="rId1"/>
  </sheets>
  <definedNames>
    <definedName name="_xlnm.Print_Titles" localSheetId="0">'Лист 1'!$4:$6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63" i="1"/>
  <c r="F63" i="1"/>
  <c r="K62" i="1"/>
  <c r="J62" i="1"/>
  <c r="F62" i="1"/>
  <c r="K61" i="1"/>
  <c r="J61" i="1"/>
  <c r="I61" i="1"/>
  <c r="F61" i="1"/>
  <c r="J60" i="1"/>
  <c r="G60" i="1"/>
  <c r="F60" i="1"/>
  <c r="E60" i="1"/>
  <c r="L60" i="1" s="1"/>
  <c r="D60" i="1"/>
  <c r="I60" i="1" s="1"/>
  <c r="K59" i="1"/>
  <c r="J59" i="1"/>
  <c r="I59" i="1"/>
  <c r="F59" i="1"/>
  <c r="K58" i="1"/>
  <c r="J58" i="1"/>
  <c r="I58" i="1"/>
  <c r="F58" i="1"/>
  <c r="K57" i="1"/>
  <c r="J57" i="1"/>
  <c r="I57" i="1"/>
  <c r="F57" i="1"/>
  <c r="K56" i="1"/>
  <c r="J56" i="1"/>
  <c r="I56" i="1"/>
  <c r="F56" i="1"/>
  <c r="K55" i="1"/>
  <c r="J55" i="1"/>
  <c r="I55" i="1"/>
  <c r="F55" i="1"/>
  <c r="K54" i="1"/>
  <c r="F54" i="1"/>
  <c r="E54" i="1"/>
  <c r="L54" i="1" s="1"/>
  <c r="D54" i="1"/>
  <c r="I54" i="1" s="1"/>
  <c r="K53" i="1"/>
  <c r="J53" i="1"/>
  <c r="I53" i="1"/>
  <c r="F53" i="1"/>
  <c r="K52" i="1"/>
  <c r="J52" i="1"/>
  <c r="I52" i="1"/>
  <c r="F52" i="1"/>
  <c r="H51" i="1"/>
  <c r="G51" i="1"/>
  <c r="J51" i="1" s="1"/>
  <c r="E51" i="1"/>
  <c r="K51" i="1" s="1"/>
  <c r="D51" i="1"/>
  <c r="I51" i="1" s="1"/>
  <c r="K50" i="1"/>
  <c r="J50" i="1"/>
  <c r="I50" i="1"/>
  <c r="F50" i="1"/>
  <c r="K49" i="1"/>
  <c r="J49" i="1"/>
  <c r="I49" i="1"/>
  <c r="F49" i="1"/>
  <c r="K48" i="1"/>
  <c r="J48" i="1"/>
  <c r="H48" i="1"/>
  <c r="I48" i="1" s="1"/>
  <c r="F48" i="1"/>
  <c r="J47" i="1"/>
  <c r="G47" i="1"/>
  <c r="E47" i="1"/>
  <c r="K47" i="1" s="1"/>
  <c r="D47" i="1"/>
  <c r="I47" i="1" s="1"/>
  <c r="K46" i="1"/>
  <c r="J46" i="1"/>
  <c r="I46" i="1"/>
  <c r="F46" i="1"/>
  <c r="K45" i="1"/>
  <c r="J45" i="1"/>
  <c r="I45" i="1"/>
  <c r="F45" i="1"/>
  <c r="K44" i="1"/>
  <c r="J44" i="1"/>
  <c r="H44" i="1"/>
  <c r="I44" i="1" s="1"/>
  <c r="F44" i="1"/>
  <c r="K43" i="1"/>
  <c r="J43" i="1"/>
  <c r="I43" i="1"/>
  <c r="F43" i="1"/>
  <c r="K42" i="1"/>
  <c r="J42" i="1"/>
  <c r="I42" i="1"/>
  <c r="F42" i="1"/>
  <c r="K41" i="1"/>
  <c r="J41" i="1"/>
  <c r="I41" i="1"/>
  <c r="F41" i="1"/>
  <c r="L40" i="1"/>
  <c r="I40" i="1"/>
  <c r="G40" i="1"/>
  <c r="J40" i="1" s="1"/>
  <c r="E40" i="1"/>
  <c r="D40" i="1"/>
  <c r="F40" i="1" s="1"/>
  <c r="L39" i="1"/>
  <c r="K39" i="1"/>
  <c r="J39" i="1"/>
  <c r="H39" i="1"/>
  <c r="I39" i="1" s="1"/>
  <c r="F39" i="1"/>
  <c r="K38" i="1"/>
  <c r="J38" i="1"/>
  <c r="I38" i="1"/>
  <c r="F38" i="1"/>
  <c r="K37" i="1"/>
  <c r="J37" i="1"/>
  <c r="I37" i="1"/>
  <c r="F37" i="1"/>
  <c r="L36" i="1"/>
  <c r="K36" i="1"/>
  <c r="J36" i="1"/>
  <c r="I36" i="1"/>
  <c r="F36" i="1"/>
  <c r="J35" i="1"/>
  <c r="I35" i="1"/>
  <c r="E35" i="1"/>
  <c r="L35" i="1" s="1"/>
  <c r="D35" i="1"/>
  <c r="F35" i="1" s="1"/>
  <c r="L34" i="1"/>
  <c r="H34" i="1"/>
  <c r="H62" i="1" s="1"/>
  <c r="I62" i="1" s="1"/>
  <c r="G34" i="1"/>
  <c r="E34" i="1"/>
  <c r="L62" i="1" s="1"/>
  <c r="K33" i="1"/>
  <c r="J33" i="1"/>
  <c r="I33" i="1"/>
  <c r="F33" i="1"/>
  <c r="K32" i="1"/>
  <c r="J32" i="1"/>
  <c r="I32" i="1"/>
  <c r="F32" i="1"/>
  <c r="K31" i="1"/>
  <c r="J31" i="1"/>
  <c r="I31" i="1"/>
  <c r="F31" i="1"/>
  <c r="K30" i="1"/>
  <c r="J30" i="1"/>
  <c r="I30" i="1"/>
  <c r="F30" i="1"/>
  <c r="K29" i="1"/>
  <c r="I29" i="1"/>
  <c r="H29" i="1"/>
  <c r="G29" i="1"/>
  <c r="E29" i="1"/>
  <c r="J29" i="1" s="1"/>
  <c r="D29" i="1"/>
  <c r="F29" i="1" s="1"/>
  <c r="K28" i="1"/>
  <c r="J28" i="1"/>
  <c r="I28" i="1"/>
  <c r="F28" i="1"/>
  <c r="K27" i="1"/>
  <c r="J27" i="1"/>
  <c r="I27" i="1"/>
  <c r="F27" i="1"/>
  <c r="K26" i="1"/>
  <c r="J26" i="1"/>
  <c r="I26" i="1"/>
  <c r="F26" i="1"/>
  <c r="K25" i="1"/>
  <c r="I25" i="1"/>
  <c r="H25" i="1"/>
  <c r="G25" i="1"/>
  <c r="E25" i="1"/>
  <c r="J25" i="1" s="1"/>
  <c r="D25" i="1"/>
  <c r="F25" i="1" s="1"/>
  <c r="K24" i="1"/>
  <c r="J24" i="1"/>
  <c r="I24" i="1"/>
  <c r="F24" i="1"/>
  <c r="K23" i="1"/>
  <c r="J23" i="1"/>
  <c r="I23" i="1"/>
  <c r="F23" i="1"/>
  <c r="K22" i="1"/>
  <c r="J22" i="1"/>
  <c r="I22" i="1"/>
  <c r="F22" i="1"/>
  <c r="H21" i="1"/>
  <c r="H10" i="1" s="1"/>
  <c r="H9" i="1" s="1"/>
  <c r="H7" i="1" s="1"/>
  <c r="G21" i="1"/>
  <c r="E21" i="1"/>
  <c r="J21" i="1" s="1"/>
  <c r="D21" i="1"/>
  <c r="K20" i="1"/>
  <c r="J20" i="1"/>
  <c r="I20" i="1"/>
  <c r="F20" i="1"/>
  <c r="K19" i="1"/>
  <c r="J19" i="1"/>
  <c r="I19" i="1"/>
  <c r="F19" i="1"/>
  <c r="K18" i="1"/>
  <c r="J18" i="1"/>
  <c r="I18" i="1"/>
  <c r="F18" i="1"/>
  <c r="K17" i="1"/>
  <c r="J17" i="1"/>
  <c r="I17" i="1"/>
  <c r="F17" i="1"/>
  <c r="K16" i="1"/>
  <c r="J16" i="1"/>
  <c r="I16" i="1"/>
  <c r="F16" i="1"/>
  <c r="K15" i="1"/>
  <c r="J15" i="1"/>
  <c r="I15" i="1"/>
  <c r="F15" i="1"/>
  <c r="J14" i="1"/>
  <c r="H14" i="1"/>
  <c r="G14" i="1"/>
  <c r="E14" i="1"/>
  <c r="K14" i="1" s="1"/>
  <c r="D14" i="1"/>
  <c r="I14" i="1" s="1"/>
  <c r="K13" i="1"/>
  <c r="J13" i="1"/>
  <c r="I13" i="1"/>
  <c r="F13" i="1"/>
  <c r="K12" i="1"/>
  <c r="J12" i="1"/>
  <c r="I12" i="1"/>
  <c r="F12" i="1"/>
  <c r="H11" i="1"/>
  <c r="H61" i="1" s="1"/>
  <c r="G11" i="1"/>
  <c r="J11" i="1" s="1"/>
  <c r="E11" i="1"/>
  <c r="D11" i="1"/>
  <c r="I11" i="1" s="1"/>
  <c r="D10" i="1"/>
  <c r="K8" i="1"/>
  <c r="J8" i="1"/>
  <c r="I8" i="1"/>
  <c r="F8" i="1"/>
  <c r="I6" i="1"/>
  <c r="J6" i="1" s="1"/>
  <c r="K6" i="1" s="1"/>
  <c r="L6" i="1" s="1"/>
  <c r="C6" i="1"/>
  <c r="D6" i="1" s="1"/>
  <c r="E6" i="1" s="1"/>
  <c r="F6" i="1" s="1"/>
  <c r="I21" i="1" l="1"/>
  <c r="K21" i="1"/>
  <c r="F21" i="1"/>
  <c r="G10" i="1"/>
  <c r="F11" i="1"/>
  <c r="K40" i="1"/>
  <c r="L43" i="1"/>
  <c r="L46" i="1"/>
  <c r="L47" i="1"/>
  <c r="L50" i="1"/>
  <c r="J54" i="1"/>
  <c r="L51" i="1"/>
  <c r="L57" i="1"/>
  <c r="L61" i="1"/>
  <c r="I10" i="1"/>
  <c r="K60" i="1"/>
  <c r="F14" i="1"/>
  <c r="J34" i="1"/>
  <c r="K35" i="1"/>
  <c r="L38" i="1"/>
  <c r="L42" i="1"/>
  <c r="L45" i="1"/>
  <c r="F47" i="1"/>
  <c r="L49" i="1"/>
  <c r="F51" i="1"/>
  <c r="L53" i="1"/>
  <c r="L59" i="1"/>
  <c r="K34" i="1"/>
  <c r="L56" i="1"/>
  <c r="K11" i="1"/>
  <c r="D34" i="1"/>
  <c r="E10" i="1"/>
  <c r="L29" i="1" s="1"/>
  <c r="L37" i="1"/>
  <c r="L41" i="1"/>
  <c r="L44" i="1"/>
  <c r="L48" i="1"/>
  <c r="L52" i="1"/>
  <c r="L58" i="1"/>
  <c r="L55" i="1"/>
  <c r="L11" i="1" l="1"/>
  <c r="L32" i="1"/>
  <c r="L15" i="1"/>
  <c r="E9" i="1"/>
  <c r="E64" i="1" s="1"/>
  <c r="L24" i="1"/>
  <c r="L30" i="1"/>
  <c r="L26" i="1"/>
  <c r="L22" i="1"/>
  <c r="L18" i="1"/>
  <c r="L10" i="1"/>
  <c r="L33" i="1"/>
  <c r="K10" i="1"/>
  <c r="L16" i="1"/>
  <c r="L12" i="1"/>
  <c r="L31" i="1"/>
  <c r="L27" i="1"/>
  <c r="L23" i="1"/>
  <c r="L19" i="1"/>
  <c r="F10" i="1"/>
  <c r="L14" i="1"/>
  <c r="L28" i="1"/>
  <c r="L20" i="1"/>
  <c r="L17" i="1"/>
  <c r="L13" i="1"/>
  <c r="F34" i="1"/>
  <c r="D9" i="1"/>
  <c r="I34" i="1"/>
  <c r="L25" i="1"/>
  <c r="L21" i="1"/>
  <c r="J10" i="1"/>
  <c r="G9" i="1"/>
  <c r="G64" i="1" s="1"/>
  <c r="D7" i="1" l="1"/>
  <c r="F9" i="1"/>
  <c r="D64" i="1"/>
  <c r="K9" i="1"/>
  <c r="E7" i="1"/>
  <c r="E65" i="1"/>
  <c r="G7" i="1"/>
  <c r="J7" i="1" s="1"/>
  <c r="J9" i="1"/>
  <c r="G65" i="1"/>
  <c r="D65" i="1"/>
  <c r="I7" i="1" l="1"/>
  <c r="F7" i="1"/>
  <c r="K7" i="1"/>
</calcChain>
</file>

<file path=xl/sharedStrings.xml><?xml version="1.0" encoding="utf-8"?>
<sst xmlns="http://schemas.openxmlformats.org/spreadsheetml/2006/main" count="72" uniqueCount="72">
  <si>
    <r>
      <t xml:space="preserve">ИСПОЛНЕНИЕ НАЛОГОВЫХ И НЕНАЛОГОВЫХ ДОХОДОВ </t>
    </r>
    <r>
      <rPr>
        <b/>
        <u/>
        <sz val="14"/>
        <rFont val="Times New Roman"/>
        <family val="1"/>
        <charset val="204"/>
      </rPr>
      <t>ОБЛАСТНОГО БЮДЖЕТА</t>
    </r>
    <r>
      <rPr>
        <b/>
        <sz val="14"/>
        <rFont val="Times New Roman"/>
        <family val="1"/>
        <charset val="204"/>
      </rPr>
      <t xml:space="preserve"> НА 1 ИЮЛЯ 2024 ГОДА </t>
    </r>
  </si>
  <si>
    <t>тыс.руб.</t>
  </si>
  <si>
    <t>Наименование показателя</t>
  </si>
  <si>
    <t>Утверждено на 2024 год</t>
  </si>
  <si>
    <t>Исполнено на 01.07.2024</t>
  </si>
  <si>
    <t>Исполнено на 01.07.2023</t>
  </si>
  <si>
    <t xml:space="preserve">Рост (снижение) 2024 год к 2023 году </t>
  </si>
  <si>
    <t>Структура налоговых (неналоговых) доходов  на 01.07.2024</t>
  </si>
  <si>
    <t>ДОХОДЫ БЮДЖЕТА ИТОГО</t>
  </si>
  <si>
    <t>БЕЗВОЗМЕЗДНЫЕ ПОСТУПЛЕНИЯ</t>
  </si>
  <si>
    <t>НАЛОГОВЫЕ И НЕНАЛОГОВЫЕ ДОХОДЫ</t>
  </si>
  <si>
    <t>Налоговые доходы, из них:</t>
  </si>
  <si>
    <t>Налоги на прибыль, доходы</t>
  </si>
  <si>
    <t>Налог на товары, работы, услуги, реализуемые на территории РФ</t>
  </si>
  <si>
    <t>Акцизы на этиловый спирт из пищевого или непищевого сырья</t>
  </si>
  <si>
    <t>Доходы от уплаты акцизов на спиртосодержащую продукцию, производимую на территории РФ, направляемые в уполномоченный территориальный орган Федерального казначейства для распределения между бюджетами субъектов РФ (по нормативам, установленным федеральным законом о федеральном бюджете)</t>
  </si>
  <si>
    <t>Налоги на совокупный доход</t>
  </si>
  <si>
    <t xml:space="preserve">Налоги на имущество 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</si>
  <si>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</si>
  <si>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</si>
  <si>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</t>
  </si>
  <si>
    <t>Неналоговые доходы, из них:</t>
  </si>
  <si>
    <t>Доходы от использования имущества, находящегося в государственной и муниципальной собственности, из них:</t>
  </si>
  <si>
    <t>Доходы от размещения средств бюджетов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</si>
  <si>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субъектов РФ</t>
  </si>
  <si>
    <t xml:space="preserve"> - доходы от сдачи в аренду имущества, составляющую казну субъекта Российской Федерации (за исключением земельных участков)</t>
  </si>
  <si>
    <t>Платежи при пользовании природными ресурсами, из них: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</si>
  <si>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</si>
  <si>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</si>
  <si>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</si>
  <si>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Доходы от оказания платных услуг и компенсации затрат государства, из них:</t>
  </si>
  <si>
    <t>Доходы от оказания платных услуг</t>
  </si>
  <si>
    <t>Доходы от компенсации затрат государства</t>
  </si>
  <si>
    <t>Доходы от продажи материальных и нематериальных активов, из них:</t>
  </si>
  <si>
    <t>Доходы от реализации имущества-всего</t>
  </si>
  <si>
    <t xml:space="preserve">Доходы от продажи земельных участков, находящихся в собственности субъектов РФ </t>
  </si>
  <si>
    <t>Административные платежи и сборы</t>
  </si>
  <si>
    <t>Штрафы, санкции, возмещение ущерба, из них</t>
  </si>
  <si>
    <t xml:space="preserve">Прочие неналоговые доходы </t>
  </si>
  <si>
    <t xml:space="preserve">Прочие неналоговые доходы в части невыясненных, по которым не осуществлен возврат в течение трех лет (КБК 1 17 16…) </t>
  </si>
  <si>
    <t>Доля налоговых доходов в общем объеме налоговых и неналоговых доходов</t>
  </si>
  <si>
    <t>Доля неналоговых доходов в общем объеме налоговых и неналоговых доходов</t>
  </si>
  <si>
    <t>Проценты, полученные от предоставления бюджетных кредитов внутри страны</t>
  </si>
  <si>
    <t>Доходы, получаемые от сдачи в аренду имущества (за исключением зем.участков) - ВСЕГО</t>
  </si>
  <si>
    <t>Доходы в виде прибыли, приходящейся на доли в уставных (складочных) капиталах … или дивидендов по акциям, принадлежащим субъектам РФ</t>
  </si>
  <si>
    <t>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(реконструкции), капитального ремонта и эксплуатации объектов дорожного сервиса, прокладки, переноса, переустройства и эксплуатации инженерных коммуникаций, установки и эксплуатации рекламных конструкций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</si>
  <si>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</si>
  <si>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</si>
  <si>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собственности субъекта РФ</t>
  </si>
  <si>
    <t>Сборы за пользование объектами животного мира и за пользование объектами водных биологических ресурсов</t>
  </si>
  <si>
    <t>Налог на добычу полезных ископаемых</t>
  </si>
  <si>
    <t>Налог, взимаемый в связи с применением упрощенной системы налогообложения</t>
  </si>
  <si>
    <t>Налог на профессиональный доход</t>
  </si>
  <si>
    <t>Транспортный  налог</t>
  </si>
  <si>
    <t xml:space="preserve">Налог на имущество организаций </t>
  </si>
  <si>
    <t>Налог на игорный бизнес</t>
  </si>
  <si>
    <t>Доходы от уплаты акцизов на нефтепродукты без акцизов на топливо печное</t>
  </si>
  <si>
    <t xml:space="preserve">Доходы от уплаты акцизов на этиловый спирт из пищевого и непищевого сырья </t>
  </si>
  <si>
    <t xml:space="preserve">Доходы от уплты акцизов на алкогольную продукцию </t>
  </si>
  <si>
    <t>Акцизы на пиво</t>
  </si>
  <si>
    <t>Налог на прибыль организаций</t>
  </si>
  <si>
    <t>Налог на доходы физических лиц</t>
  </si>
  <si>
    <t>Денежные взыскания (штрафы) за нарушение законодательства Российской Федерации о безопасности дорожного движения</t>
  </si>
  <si>
    <t xml:space="preserve">Прочие неналоговые доходы (КБК 1 17 05…)  </t>
  </si>
  <si>
    <t>Невыясненные поступления</t>
  </si>
  <si>
    <t>Единый сельскохозяйственный налог</t>
  </si>
  <si>
    <t xml:space="preserve"> - доходы от сдачи в аренду имущества, находящегося в оперативном управлении органов государственной власти субъектов РФ</t>
  </si>
  <si>
    <t>Исполнено за  2023 год</t>
  </si>
  <si>
    <t>Фактически сложилось            (гр.3-гр.5)</t>
  </si>
  <si>
    <t>Фактически сложилось в % (гр.3/гр.5)</t>
  </si>
  <si>
    <t>Справочно: утверждено на 2024 год к исполнено за 2023 год (гр.2/гр.6)</t>
  </si>
  <si>
    <t>% исполнения (гр.3/гр.2)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</si>
</sst>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color rgb="FFFF0000"/>
      <name val="Arial Cyr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vertical="center"/>
    </xf>
    <xf numFmtId="164" fontId="7" fillId="3" borderId="2" xfId="0" applyNumberFormat="1" applyFont="1" applyFill="1" applyBorder="1" applyAlignment="1">
      <alignment horizontal="right" vertical="center" wrapText="1"/>
    </xf>
    <xf numFmtId="165" fontId="7" fillId="3" borderId="2" xfId="0" applyNumberFormat="1" applyFont="1" applyFill="1" applyBorder="1" applyAlignment="1">
      <alignment vertical="center"/>
    </xf>
    <xf numFmtId="165" fontId="12" fillId="3" borderId="2" xfId="0" applyNumberFormat="1" applyFont="1" applyFill="1" applyBorder="1" applyAlignment="1">
      <alignment vertical="center"/>
    </xf>
    <xf numFmtId="164" fontId="7" fillId="3" borderId="2" xfId="0" applyNumberFormat="1" applyFont="1" applyFill="1" applyBorder="1" applyAlignment="1">
      <alignment vertical="center"/>
    </xf>
    <xf numFmtId="164" fontId="7" fillId="3" borderId="2" xfId="0" applyNumberFormat="1" applyFont="1" applyFill="1" applyBorder="1" applyAlignment="1">
      <alignment horizontal="right" vertical="center"/>
    </xf>
    <xf numFmtId="165" fontId="7" fillId="3" borderId="2" xfId="0" applyNumberFormat="1" applyFont="1" applyFill="1" applyBorder="1" applyAlignment="1">
      <alignment horizontal="right" vertical="center"/>
    </xf>
    <xf numFmtId="164" fontId="7" fillId="4" borderId="2" xfId="0" applyNumberFormat="1" applyFont="1" applyFill="1" applyBorder="1" applyAlignment="1">
      <alignment horizontal="right" vertical="center" wrapText="1"/>
    </xf>
    <xf numFmtId="165" fontId="7" fillId="4" borderId="2" xfId="0" applyNumberFormat="1" applyFont="1" applyFill="1" applyBorder="1" applyAlignment="1">
      <alignment horizontal="right" vertical="center"/>
    </xf>
    <xf numFmtId="165" fontId="7" fillId="4" borderId="2" xfId="0" applyNumberFormat="1" applyFont="1" applyFill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horizontal="right" vertical="center" wrapText="1"/>
    </xf>
    <xf numFmtId="165" fontId="7" fillId="2" borderId="2" xfId="0" applyNumberFormat="1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vertical="center"/>
    </xf>
    <xf numFmtId="165" fontId="7" fillId="4" borderId="2" xfId="1" applyNumberFormat="1" applyFont="1" applyFill="1" applyBorder="1" applyAlignment="1">
      <alignment vertical="center"/>
    </xf>
    <xf numFmtId="164" fontId="12" fillId="0" borderId="2" xfId="0" applyNumberFormat="1" applyFont="1" applyFill="1" applyBorder="1" applyAlignment="1">
      <alignment horizontal="right" vertical="center"/>
    </xf>
    <xf numFmtId="165" fontId="12" fillId="0" borderId="2" xfId="0" applyNumberFormat="1" applyFont="1" applyFill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165" fontId="12" fillId="5" borderId="2" xfId="0" applyNumberFormat="1" applyFont="1" applyFill="1" applyBorder="1" applyAlignment="1">
      <alignment vertical="center"/>
    </xf>
    <xf numFmtId="165" fontId="12" fillId="0" borderId="2" xfId="0" applyNumberFormat="1" applyFont="1" applyFill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165" fontId="12" fillId="0" borderId="2" xfId="0" applyNumberFormat="1" applyFont="1" applyBorder="1" applyAlignment="1">
      <alignment vertical="center"/>
    </xf>
    <xf numFmtId="164" fontId="12" fillId="0" borderId="2" xfId="0" applyNumberFormat="1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/>
    </xf>
    <xf numFmtId="165" fontId="12" fillId="5" borderId="2" xfId="0" applyNumberFormat="1" applyFont="1" applyFill="1" applyBorder="1" applyAlignment="1">
      <alignment vertical="center" wrapText="1"/>
    </xf>
    <xf numFmtId="165" fontId="12" fillId="3" borderId="2" xfId="0" applyNumberFormat="1" applyFont="1" applyFill="1" applyBorder="1" applyAlignment="1">
      <alignment vertical="center" wrapText="1"/>
    </xf>
    <xf numFmtId="165" fontId="7" fillId="3" borderId="2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/>
    </xf>
    <xf numFmtId="165" fontId="12" fillId="2" borderId="2" xfId="0" applyNumberFormat="1" applyFont="1" applyFill="1" applyBorder="1" applyAlignment="1">
      <alignment vertical="center"/>
    </xf>
    <xf numFmtId="164" fontId="12" fillId="0" borderId="2" xfId="2" applyNumberFormat="1" applyFont="1" applyFill="1" applyBorder="1" applyAlignment="1">
      <alignment horizontal="right" vertical="center"/>
    </xf>
    <xf numFmtId="164" fontId="12" fillId="0" borderId="4" xfId="2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0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16" fillId="0" borderId="2" xfId="0" applyNumberFormat="1" applyFont="1" applyFill="1" applyBorder="1" applyAlignment="1">
      <alignment vertical="center" wrapText="1"/>
    </xf>
    <xf numFmtId="10" fontId="7" fillId="0" borderId="2" xfId="0" applyNumberFormat="1" applyFont="1" applyFill="1" applyBorder="1" applyAlignment="1">
      <alignment vertical="center"/>
    </xf>
    <xf numFmtId="10" fontId="16" fillId="0" borderId="2" xfId="0" applyNumberFormat="1" applyFont="1" applyBorder="1" applyAlignment="1">
      <alignment vertical="center" wrapText="1"/>
    </xf>
    <xf numFmtId="165" fontId="16" fillId="5" borderId="2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165" fontId="16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5" borderId="0" xfId="0" applyFont="1" applyFill="1"/>
    <xf numFmtId="0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0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7" fillId="3" borderId="2" xfId="0" applyNumberFormat="1" applyFont="1" applyFill="1" applyBorder="1" applyAlignment="1">
      <alignment vertical="center"/>
    </xf>
    <xf numFmtId="49" fontId="13" fillId="3" borderId="2" xfId="0" applyNumberFormat="1" applyFont="1" applyFill="1" applyBorder="1" applyAlignment="1">
      <alignment vertical="top"/>
    </xf>
    <xf numFmtId="49" fontId="7" fillId="4" borderId="2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/>
    </xf>
    <xf numFmtId="49" fontId="3" fillId="5" borderId="2" xfId="0" applyNumberFormat="1" applyFont="1" applyFill="1" applyBorder="1" applyAlignment="1">
      <alignment vertical="center" wrapText="1"/>
    </xf>
    <xf numFmtId="49" fontId="3" fillId="5" borderId="4" xfId="0" applyNumberFormat="1" applyFont="1" applyFill="1" applyBorder="1" applyAlignment="1">
      <alignment vertical="center" wrapText="1"/>
    </xf>
    <xf numFmtId="49" fontId="9" fillId="3" borderId="2" xfId="0" applyNumberFormat="1" applyFont="1" applyFill="1" applyBorder="1" applyAlignment="1">
      <alignment vertical="center" wrapText="1"/>
    </xf>
    <xf numFmtId="49" fontId="14" fillId="0" borderId="2" xfId="0" applyNumberFormat="1" applyFont="1" applyBorder="1" applyAlignment="1">
      <alignment vertical="center" wrapText="1"/>
    </xf>
    <xf numFmtId="49" fontId="12" fillId="5" borderId="2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 wrapText="1" indent="1"/>
    </xf>
  </cellXfs>
  <cellStyles count="3">
    <cellStyle name="Обычный" xfId="0" builtinId="0"/>
    <cellStyle name="Процентный" xfId="1" builtinId="5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tabSelected="1" zoomScale="120" zoomScaleNormal="120" workbookViewId="0">
      <pane xSplit="3" ySplit="6" topLeftCell="D7" activePane="bottomRight" state="frozen"/>
      <selection pane="topRight" activeCell="C1" sqref="C1"/>
      <selection pane="bottomLeft" activeCell="A8" sqref="A8"/>
      <selection pane="bottomRight" activeCell="F6" sqref="F6"/>
    </sheetView>
  </sheetViews>
  <sheetFormatPr defaultRowHeight="15" outlineLevelRow="1" x14ac:dyDescent="0.25"/>
  <cols>
    <col min="1" max="1" width="0" hidden="1" customWidth="1"/>
    <col min="2" max="2" width="5.85546875" customWidth="1"/>
    <col min="3" max="3" width="45.7109375" style="1" customWidth="1"/>
    <col min="4" max="4" width="16.140625" style="2" customWidth="1"/>
    <col min="5" max="5" width="15.42578125" style="2" customWidth="1"/>
    <col min="6" max="6" width="12.7109375" style="2" customWidth="1"/>
    <col min="7" max="7" width="14.85546875" style="2" customWidth="1"/>
    <col min="8" max="8" width="15" style="2" customWidth="1"/>
    <col min="9" max="10" width="14.42578125" style="2" customWidth="1"/>
    <col min="11" max="11" width="14.7109375" style="2" customWidth="1"/>
    <col min="12" max="12" width="15.85546875" style="2" customWidth="1"/>
    <col min="14" max="14" width="29" customWidth="1"/>
  </cols>
  <sheetData>
    <row r="1" spans="1:14" x14ac:dyDescent="0.25">
      <c r="E1" s="3"/>
      <c r="H1" s="3"/>
    </row>
    <row r="2" spans="1:14" ht="18.75" x14ac:dyDescent="0.2">
      <c r="A2" s="4"/>
      <c r="B2" s="4"/>
      <c r="C2" s="5" t="s">
        <v>0</v>
      </c>
      <c r="D2" s="5"/>
      <c r="E2" s="5"/>
      <c r="F2" s="5"/>
      <c r="G2" s="5"/>
      <c r="H2" s="5"/>
      <c r="I2" s="5"/>
      <c r="J2" s="5"/>
      <c r="K2" s="5"/>
      <c r="L2" s="6"/>
    </row>
    <row r="3" spans="1:14" ht="18.75" x14ac:dyDescent="0.2">
      <c r="A3" s="4"/>
      <c r="B3" s="4"/>
      <c r="C3" s="7"/>
      <c r="D3" s="8"/>
      <c r="E3" s="8"/>
      <c r="F3" s="8"/>
      <c r="G3" s="8"/>
      <c r="H3" s="8"/>
      <c r="I3" s="7"/>
      <c r="J3" s="7"/>
      <c r="K3" s="7"/>
      <c r="L3" s="9" t="s">
        <v>1</v>
      </c>
    </row>
    <row r="4" spans="1:14" s="17" customFormat="1" ht="14.25" x14ac:dyDescent="0.2">
      <c r="A4" s="10"/>
      <c r="B4" s="11"/>
      <c r="C4" s="81" t="s">
        <v>2</v>
      </c>
      <c r="D4" s="12" t="s">
        <v>3</v>
      </c>
      <c r="E4" s="12" t="s">
        <v>4</v>
      </c>
      <c r="F4" s="13" t="s">
        <v>71</v>
      </c>
      <c r="G4" s="13" t="s">
        <v>5</v>
      </c>
      <c r="H4" s="13" t="s">
        <v>67</v>
      </c>
      <c r="I4" s="14" t="s">
        <v>6</v>
      </c>
      <c r="J4" s="15"/>
      <c r="K4" s="16"/>
      <c r="L4" s="13" t="s">
        <v>7</v>
      </c>
    </row>
    <row r="5" spans="1:14" s="17" customFormat="1" ht="93.75" customHeight="1" x14ac:dyDescent="0.2">
      <c r="B5" s="11"/>
      <c r="C5" s="81"/>
      <c r="D5" s="18"/>
      <c r="E5" s="18"/>
      <c r="F5" s="19"/>
      <c r="G5" s="19"/>
      <c r="H5" s="19"/>
      <c r="I5" s="20" t="s">
        <v>70</v>
      </c>
      <c r="J5" s="21" t="s">
        <v>69</v>
      </c>
      <c r="K5" s="21" t="s">
        <v>68</v>
      </c>
      <c r="L5" s="19"/>
      <c r="N5" s="22"/>
    </row>
    <row r="6" spans="1:14" s="23" customFormat="1" x14ac:dyDescent="0.25">
      <c r="B6" s="11"/>
      <c r="C6" s="82">
        <f>A6+1</f>
        <v>1</v>
      </c>
      <c r="D6" s="24">
        <f t="shared" ref="D6:L6" si="0">C6+1</f>
        <v>2</v>
      </c>
      <c r="E6" s="24">
        <f t="shared" si="0"/>
        <v>3</v>
      </c>
      <c r="F6" s="24">
        <f t="shared" si="0"/>
        <v>4</v>
      </c>
      <c r="G6" s="24">
        <v>5</v>
      </c>
      <c r="H6" s="24">
        <v>6</v>
      </c>
      <c r="I6" s="24">
        <f t="shared" si="0"/>
        <v>7</v>
      </c>
      <c r="J6" s="24">
        <f t="shared" si="0"/>
        <v>8</v>
      </c>
      <c r="K6" s="24">
        <f t="shared" si="0"/>
        <v>9</v>
      </c>
      <c r="L6" s="24">
        <f t="shared" si="0"/>
        <v>10</v>
      </c>
    </row>
    <row r="7" spans="1:14" s="23" customFormat="1" ht="15.75" hidden="1" outlineLevel="1" x14ac:dyDescent="0.2">
      <c r="B7" s="11"/>
      <c r="C7" s="83" t="s">
        <v>8</v>
      </c>
      <c r="D7" s="26">
        <f>SUM(D8:D9)</f>
        <v>68447903.255099997</v>
      </c>
      <c r="E7" s="26">
        <f>SUM(E8:E9)</f>
        <v>37460991.11919</v>
      </c>
      <c r="F7" s="27">
        <f>IF(D7=0,"0%",E7/D7)</f>
        <v>0.54729201827521012</v>
      </c>
      <c r="G7" s="26">
        <f>SUM(G8:G9)</f>
        <v>35107381.614279993</v>
      </c>
      <c r="H7" s="26">
        <f>H8+H9</f>
        <v>71635350.43494001</v>
      </c>
      <c r="I7" s="28">
        <f t="shared" ref="I7:I62" si="1">IF(D7=0,"",IF(H7=0,"",IF(D7/H7&gt;3,"рост.св.300%",D7/H7)))</f>
        <v>0.9555045496324488</v>
      </c>
      <c r="J7" s="27">
        <f>IF(G7=0," ",E7/G7)</f>
        <v>1.0670403031125704</v>
      </c>
      <c r="K7" s="29">
        <f>E7-G7</f>
        <v>2353609.5049100071</v>
      </c>
      <c r="L7" s="25"/>
    </row>
    <row r="8" spans="1:14" ht="15.75" hidden="1" outlineLevel="1" x14ac:dyDescent="0.2">
      <c r="B8" s="11"/>
      <c r="C8" s="84" t="s">
        <v>9</v>
      </c>
      <c r="D8" s="30">
        <v>28435569.45389</v>
      </c>
      <c r="E8" s="30">
        <v>14445622.957669999</v>
      </c>
      <c r="F8" s="31">
        <f t="shared" ref="F8:F63" si="2">IF(D8=0,"0%",E8/D8)</f>
        <v>0.50801243777074534</v>
      </c>
      <c r="G8" s="30">
        <v>16367799.826959999</v>
      </c>
      <c r="H8" s="30">
        <v>29994809.711720001</v>
      </c>
      <c r="I8" s="27">
        <f t="shared" si="1"/>
        <v>0.9480163310647457</v>
      </c>
      <c r="J8" s="27">
        <f t="shared" ref="J8:J63" si="3">IF(G8=0," ",E8/G8)</f>
        <v>0.88256351558479396</v>
      </c>
      <c r="K8" s="29">
        <f t="shared" ref="K8:K62" si="4">E8-G8</f>
        <v>-1922176.8692899998</v>
      </c>
      <c r="L8" s="25"/>
    </row>
    <row r="9" spans="1:14" s="73" customFormat="1" ht="31.5" collapsed="1" x14ac:dyDescent="0.2">
      <c r="B9" s="11"/>
      <c r="C9" s="85" t="s">
        <v>10</v>
      </c>
      <c r="D9" s="32">
        <f>D10+D34</f>
        <v>40012333.801210001</v>
      </c>
      <c r="E9" s="32">
        <f>E10+E34</f>
        <v>23015368.161520001</v>
      </c>
      <c r="F9" s="33">
        <f t="shared" si="2"/>
        <v>0.57520684186694448</v>
      </c>
      <c r="G9" s="32">
        <f>G10+G34</f>
        <v>18739581.787319995</v>
      </c>
      <c r="H9" s="32">
        <f>H10+H34</f>
        <v>41640540.723220006</v>
      </c>
      <c r="I9" s="34">
        <f>IF(D9=0,"",IF(H9=0,"",IF(D9/H9&gt;3,"рост.св.300%",D9/H9)))</f>
        <v>0.96089851635615131</v>
      </c>
      <c r="J9" s="34">
        <f t="shared" si="3"/>
        <v>1.2281687191703063</v>
      </c>
      <c r="K9" s="35">
        <f t="shared" si="4"/>
        <v>4275786.3742000051</v>
      </c>
      <c r="L9" s="36"/>
    </row>
    <row r="10" spans="1:14" s="73" customFormat="1" ht="15.75" x14ac:dyDescent="0.2">
      <c r="B10" s="11"/>
      <c r="C10" s="86" t="s">
        <v>11</v>
      </c>
      <c r="D10" s="37">
        <f>D11+D14+D21+D25+D29+D32+D33</f>
        <v>38506854.210000001</v>
      </c>
      <c r="E10" s="37">
        <f>E11+E14+E21+E25+E29+E32+E33</f>
        <v>21320221.95346</v>
      </c>
      <c r="F10" s="38">
        <f t="shared" si="2"/>
        <v>0.55367342751990545</v>
      </c>
      <c r="G10" s="37">
        <f>G11+G14+G21+G25+G29+G32+G33</f>
        <v>18056394.367089994</v>
      </c>
      <c r="H10" s="37">
        <f>H11+H14+H21+H25+H29+H32+H33</f>
        <v>38881977.858850002</v>
      </c>
      <c r="I10" s="39">
        <f t="shared" si="1"/>
        <v>0.99035224879218386</v>
      </c>
      <c r="J10" s="39">
        <f t="shared" si="3"/>
        <v>1.1807574380585493</v>
      </c>
      <c r="K10" s="40">
        <f t="shared" si="4"/>
        <v>3263827.5863700062</v>
      </c>
      <c r="L10" s="39">
        <f t="shared" ref="L10:L33" si="5">E10/$E$10</f>
        <v>1</v>
      </c>
    </row>
    <row r="11" spans="1:14" s="73" customFormat="1" ht="15.75" x14ac:dyDescent="0.2">
      <c r="B11" s="11"/>
      <c r="C11" s="85" t="s">
        <v>12</v>
      </c>
      <c r="D11" s="32">
        <f>SUM(D12:D13)</f>
        <v>22063910.699999999</v>
      </c>
      <c r="E11" s="32">
        <f>SUM(E12:E13)</f>
        <v>12099967.98931</v>
      </c>
      <c r="F11" s="33">
        <f t="shared" si="2"/>
        <v>0.54840540980389307</v>
      </c>
      <c r="G11" s="32">
        <f>SUM(G12:G13)</f>
        <v>10150343.248459999</v>
      </c>
      <c r="H11" s="32">
        <f>H12+H13</f>
        <v>22749134.796190001</v>
      </c>
      <c r="I11" s="34">
        <f t="shared" si="1"/>
        <v>0.96987911398262217</v>
      </c>
      <c r="J11" s="34">
        <f t="shared" si="3"/>
        <v>1.1920747597521686</v>
      </c>
      <c r="K11" s="35">
        <f t="shared" si="4"/>
        <v>1949624.7408500016</v>
      </c>
      <c r="L11" s="41">
        <f>E11/$E$10</f>
        <v>0.56753480408051427</v>
      </c>
      <c r="M11" s="74"/>
    </row>
    <row r="12" spans="1:14" s="75" customFormat="1" ht="15.75" x14ac:dyDescent="0.2">
      <c r="B12" s="11"/>
      <c r="C12" s="87" t="s">
        <v>60</v>
      </c>
      <c r="D12" s="42">
        <v>10945915.699999999</v>
      </c>
      <c r="E12" s="42">
        <v>6595863.60989</v>
      </c>
      <c r="F12" s="43">
        <f t="shared" si="2"/>
        <v>0.60258673560677989</v>
      </c>
      <c r="G12" s="42">
        <v>5983344.9210599996</v>
      </c>
      <c r="H12" s="44">
        <v>11597995.014629999</v>
      </c>
      <c r="I12" s="45">
        <f t="shared" si="1"/>
        <v>0.94377654811823497</v>
      </c>
      <c r="J12" s="46">
        <f t="shared" si="3"/>
        <v>1.1023706132457909</v>
      </c>
      <c r="K12" s="47">
        <f t="shared" si="4"/>
        <v>612518.68883000035</v>
      </c>
      <c r="L12" s="48">
        <f>E12/$E$10</f>
        <v>0.30937124502212676</v>
      </c>
    </row>
    <row r="13" spans="1:14" s="75" customFormat="1" ht="15.75" x14ac:dyDescent="0.2">
      <c r="B13" s="11"/>
      <c r="C13" s="88" t="s">
        <v>61</v>
      </c>
      <c r="D13" s="42">
        <v>11117995</v>
      </c>
      <c r="E13" s="42">
        <v>5504104.3794200001</v>
      </c>
      <c r="F13" s="43">
        <f t="shared" si="2"/>
        <v>0.49506267806560444</v>
      </c>
      <c r="G13" s="42">
        <v>4166998.3273999998</v>
      </c>
      <c r="H13" s="44">
        <v>11151139.78156</v>
      </c>
      <c r="I13" s="45">
        <f t="shared" si="1"/>
        <v>0.99702767768952105</v>
      </c>
      <c r="J13" s="46">
        <f t="shared" si="3"/>
        <v>1.3208799109008253</v>
      </c>
      <c r="K13" s="47">
        <f t="shared" si="4"/>
        <v>1337106.0520200003</v>
      </c>
      <c r="L13" s="48">
        <f t="shared" si="5"/>
        <v>0.2581635590583875</v>
      </c>
    </row>
    <row r="14" spans="1:14" s="73" customFormat="1" ht="31.5" x14ac:dyDescent="0.2">
      <c r="B14" s="11"/>
      <c r="C14" s="85" t="s">
        <v>13</v>
      </c>
      <c r="D14" s="32">
        <f>SUM(D15:D19,D20:D20)</f>
        <v>7633600.5600000005</v>
      </c>
      <c r="E14" s="32">
        <f>SUM(E15:E19,E20:E20)</f>
        <v>3376301.3945599995</v>
      </c>
      <c r="F14" s="33">
        <f t="shared" si="2"/>
        <v>0.44229474256902945</v>
      </c>
      <c r="G14" s="32">
        <f>SUM(G15:G19,G20:G20)</f>
        <v>3532873.3636400001</v>
      </c>
      <c r="H14" s="32">
        <f>H15+H16+H17+H18+H19+H20</f>
        <v>7457902.5337899998</v>
      </c>
      <c r="I14" s="34">
        <f t="shared" si="1"/>
        <v>1.0235586380237547</v>
      </c>
      <c r="J14" s="34">
        <f t="shared" si="3"/>
        <v>0.95568140916359345</v>
      </c>
      <c r="K14" s="35">
        <f t="shared" si="4"/>
        <v>-156571.96908000065</v>
      </c>
      <c r="L14" s="41">
        <f>E14/$E$10</f>
        <v>0.15836145617668249</v>
      </c>
    </row>
    <row r="15" spans="1:14" s="76" customFormat="1" ht="30" x14ac:dyDescent="0.2">
      <c r="B15" s="11"/>
      <c r="C15" s="89" t="s">
        <v>14</v>
      </c>
      <c r="D15" s="49">
        <v>0</v>
      </c>
      <c r="E15" s="49">
        <v>20.732500000000002</v>
      </c>
      <c r="F15" s="43" t="str">
        <f t="shared" si="2"/>
        <v>0%</v>
      </c>
      <c r="G15" s="49">
        <v>-2.0110000000000001</v>
      </c>
      <c r="H15" s="50">
        <v>-9.0289999999999999</v>
      </c>
      <c r="I15" s="45" t="str">
        <f t="shared" si="1"/>
        <v/>
      </c>
      <c r="J15" s="46">
        <f t="shared" si="3"/>
        <v>-10.309547488811537</v>
      </c>
      <c r="K15" s="47">
        <f t="shared" si="4"/>
        <v>22.743500000000001</v>
      </c>
      <c r="L15" s="48">
        <f t="shared" si="5"/>
        <v>9.7243359122888396E-7</v>
      </c>
    </row>
    <row r="16" spans="1:14" s="75" customFormat="1" ht="15.75" x14ac:dyDescent="0.2">
      <c r="B16" s="11"/>
      <c r="C16" s="88" t="s">
        <v>59</v>
      </c>
      <c r="D16" s="42">
        <v>1439036</v>
      </c>
      <c r="E16" s="42">
        <v>472834.37834</v>
      </c>
      <c r="F16" s="43">
        <f t="shared" si="2"/>
        <v>0.32857717134248204</v>
      </c>
      <c r="G16" s="42">
        <v>709742.72947999998</v>
      </c>
      <c r="H16" s="50">
        <v>1377833.01721</v>
      </c>
      <c r="I16" s="45">
        <f t="shared" si="1"/>
        <v>1.0444197388402923</v>
      </c>
      <c r="J16" s="46">
        <f t="shared" si="3"/>
        <v>0.66620531454605636</v>
      </c>
      <c r="K16" s="47">
        <f t="shared" si="4"/>
        <v>-236908.35113999998</v>
      </c>
      <c r="L16" s="48">
        <f t="shared" si="5"/>
        <v>2.2177741834590283E-2</v>
      </c>
    </row>
    <row r="17" spans="2:12" s="75" customFormat="1" ht="30" x14ac:dyDescent="0.2">
      <c r="B17" s="11"/>
      <c r="C17" s="87" t="s">
        <v>58</v>
      </c>
      <c r="D17" s="42">
        <v>1176758.3</v>
      </c>
      <c r="E17" s="42">
        <v>485452.08588999999</v>
      </c>
      <c r="F17" s="43">
        <f t="shared" si="2"/>
        <v>0.41253338590431016</v>
      </c>
      <c r="G17" s="42">
        <v>487344.40915000002</v>
      </c>
      <c r="H17" s="50">
        <v>1089276.10998</v>
      </c>
      <c r="I17" s="45">
        <f t="shared" si="1"/>
        <v>1.0803122268252137</v>
      </c>
      <c r="J17" s="46">
        <f t="shared" si="3"/>
        <v>0.9961170719834449</v>
      </c>
      <c r="K17" s="47">
        <f t="shared" si="4"/>
        <v>-1892.3232600000338</v>
      </c>
      <c r="L17" s="48">
        <f t="shared" si="5"/>
        <v>2.2769560605405297E-2</v>
      </c>
    </row>
    <row r="18" spans="2:12" s="75" customFormat="1" ht="30" x14ac:dyDescent="0.2">
      <c r="B18" s="11"/>
      <c r="C18" s="90" t="s">
        <v>57</v>
      </c>
      <c r="D18" s="42">
        <v>20154.5</v>
      </c>
      <c r="E18" s="42">
        <v>13216.029849999997</v>
      </c>
      <c r="F18" s="43">
        <f t="shared" si="2"/>
        <v>0.65573593242203965</v>
      </c>
      <c r="G18" s="42">
        <v>14284.414269999999</v>
      </c>
      <c r="H18" s="50">
        <v>31667.009400000003</v>
      </c>
      <c r="I18" s="45">
        <f t="shared" si="1"/>
        <v>0.63645100632710827</v>
      </c>
      <c r="J18" s="46">
        <f t="shared" si="3"/>
        <v>0.92520628428959706</v>
      </c>
      <c r="K18" s="47">
        <f t="shared" si="4"/>
        <v>-1068.3844200000021</v>
      </c>
      <c r="L18" s="48">
        <f>E18/$E$10</f>
        <v>6.1988237640533592E-4</v>
      </c>
    </row>
    <row r="19" spans="2:12" s="75" customFormat="1" ht="120" x14ac:dyDescent="0.2">
      <c r="B19" s="11"/>
      <c r="C19" s="90" t="s">
        <v>15</v>
      </c>
      <c r="D19" s="42">
        <v>634.1</v>
      </c>
      <c r="E19" s="42">
        <v>559.46549000000005</v>
      </c>
      <c r="F19" s="43">
        <f t="shared" si="2"/>
        <v>0.88229851758397737</v>
      </c>
      <c r="G19" s="42">
        <v>153.00303</v>
      </c>
      <c r="H19" s="50">
        <v>797.03872000000001</v>
      </c>
      <c r="I19" s="45">
        <f t="shared" si="1"/>
        <v>0.79556988147326146</v>
      </c>
      <c r="J19" s="46">
        <f t="shared" si="3"/>
        <v>3.6565647752204651</v>
      </c>
      <c r="K19" s="47">
        <f t="shared" si="4"/>
        <v>406.46246000000008</v>
      </c>
      <c r="L19" s="48">
        <f t="shared" si="5"/>
        <v>2.6241072500148431E-5</v>
      </c>
    </row>
    <row r="20" spans="2:12" s="75" customFormat="1" ht="30" x14ac:dyDescent="0.2">
      <c r="B20" s="11"/>
      <c r="C20" s="87" t="s">
        <v>56</v>
      </c>
      <c r="D20" s="42">
        <v>4997017.66</v>
      </c>
      <c r="E20" s="42">
        <v>2404218.7024899996</v>
      </c>
      <c r="F20" s="43">
        <f t="shared" si="2"/>
        <v>0.48113071957604397</v>
      </c>
      <c r="G20" s="42">
        <v>2321350.8187099998</v>
      </c>
      <c r="H20" s="50">
        <v>4958338.38748</v>
      </c>
      <c r="I20" s="45">
        <f t="shared" si="1"/>
        <v>1.0078008537331109</v>
      </c>
      <c r="J20" s="46">
        <f t="shared" si="3"/>
        <v>1.0356981302059507</v>
      </c>
      <c r="K20" s="47">
        <f t="shared" si="4"/>
        <v>82867.8837799998</v>
      </c>
      <c r="L20" s="48">
        <f t="shared" si="5"/>
        <v>0.11276705785419018</v>
      </c>
    </row>
    <row r="21" spans="2:12" s="73" customFormat="1" ht="15.75" x14ac:dyDescent="0.2">
      <c r="B21" s="11"/>
      <c r="C21" s="85" t="s">
        <v>16</v>
      </c>
      <c r="D21" s="32">
        <f>SUM(D22:D24)</f>
        <v>5788497</v>
      </c>
      <c r="E21" s="32">
        <f>SUM(E22:E24)</f>
        <v>4392954.4728300003</v>
      </c>
      <c r="F21" s="33">
        <f t="shared" si="2"/>
        <v>0.75891107360511723</v>
      </c>
      <c r="G21" s="32">
        <f>SUM(G22:G24)</f>
        <v>2971078.0015599998</v>
      </c>
      <c r="H21" s="32">
        <f>H22+H23+H24</f>
        <v>5568874.126170001</v>
      </c>
      <c r="I21" s="34">
        <f t="shared" si="1"/>
        <v>1.0394375719138484</v>
      </c>
      <c r="J21" s="34">
        <f t="shared" si="3"/>
        <v>1.4785725822490785</v>
      </c>
      <c r="K21" s="35">
        <f t="shared" si="4"/>
        <v>1421876.4712700006</v>
      </c>
      <c r="L21" s="41">
        <f t="shared" si="5"/>
        <v>0.20604637617841873</v>
      </c>
    </row>
    <row r="22" spans="2:12" s="75" customFormat="1" ht="30" x14ac:dyDescent="0.2">
      <c r="B22" s="11"/>
      <c r="C22" s="87" t="s">
        <v>51</v>
      </c>
      <c r="D22" s="42">
        <v>5662412</v>
      </c>
      <c r="E22" s="42">
        <v>4293413.02049</v>
      </c>
      <c r="F22" s="43">
        <f t="shared" si="2"/>
        <v>0.75823041850186812</v>
      </c>
      <c r="G22" s="42">
        <v>2911771.5884199999</v>
      </c>
      <c r="H22" s="44">
        <v>5427610.7200800003</v>
      </c>
      <c r="I22" s="45">
        <f t="shared" si="1"/>
        <v>1.0432605232816952</v>
      </c>
      <c r="J22" s="46">
        <f t="shared" si="3"/>
        <v>1.4745019965043733</v>
      </c>
      <c r="K22" s="47">
        <f t="shared" si="4"/>
        <v>1381641.4320700001</v>
      </c>
      <c r="L22" s="48">
        <f t="shared" si="5"/>
        <v>0.20137750112837047</v>
      </c>
    </row>
    <row r="23" spans="2:12" s="75" customFormat="1" ht="15.75" hidden="1" outlineLevel="1" x14ac:dyDescent="0.2">
      <c r="B23" s="11"/>
      <c r="C23" s="87" t="s">
        <v>65</v>
      </c>
      <c r="D23" s="42">
        <v>0</v>
      </c>
      <c r="E23" s="42">
        <v>0</v>
      </c>
      <c r="F23" s="43" t="str">
        <f t="shared" si="2"/>
        <v>0%</v>
      </c>
      <c r="G23" s="42">
        <v>-0.38321</v>
      </c>
      <c r="H23" s="44">
        <v>-0.38321</v>
      </c>
      <c r="I23" s="45" t="str">
        <f t="shared" si="1"/>
        <v/>
      </c>
      <c r="J23" s="46">
        <f t="shared" si="3"/>
        <v>0</v>
      </c>
      <c r="K23" s="47">
        <f t="shared" si="4"/>
        <v>0.38321</v>
      </c>
      <c r="L23" s="48">
        <f t="shared" si="5"/>
        <v>0</v>
      </c>
    </row>
    <row r="24" spans="2:12" s="75" customFormat="1" ht="15.75" collapsed="1" x14ac:dyDescent="0.2">
      <c r="B24" s="11"/>
      <c r="C24" s="87" t="s">
        <v>52</v>
      </c>
      <c r="D24" s="42">
        <v>126085</v>
      </c>
      <c r="E24" s="42">
        <v>99541.452340000003</v>
      </c>
      <c r="F24" s="43">
        <f t="shared" si="2"/>
        <v>0.78947894150771303</v>
      </c>
      <c r="G24" s="42">
        <v>59306.796349999997</v>
      </c>
      <c r="H24" s="44">
        <v>141263.7893</v>
      </c>
      <c r="I24" s="45">
        <f t="shared" si="1"/>
        <v>0.89255003440573855</v>
      </c>
      <c r="J24" s="46">
        <f t="shared" si="3"/>
        <v>1.6784156027001449</v>
      </c>
      <c r="K24" s="47">
        <f t="shared" si="4"/>
        <v>40234.655990000007</v>
      </c>
      <c r="L24" s="48">
        <f t="shared" si="5"/>
        <v>4.6688750500482332E-3</v>
      </c>
    </row>
    <row r="25" spans="2:12" s="73" customFormat="1" ht="15.75" x14ac:dyDescent="0.2">
      <c r="B25" s="11"/>
      <c r="C25" s="85" t="s">
        <v>17</v>
      </c>
      <c r="D25" s="32">
        <f>SUM(D26:D28)</f>
        <v>2936964</v>
      </c>
      <c r="E25" s="32">
        <f>SUM(E26:E28)</f>
        <v>1399008.3158199999</v>
      </c>
      <c r="F25" s="33">
        <f t="shared" si="2"/>
        <v>0.47634506783876135</v>
      </c>
      <c r="G25" s="32">
        <f>SUM(G26:G28)</f>
        <v>1348588.2533100001</v>
      </c>
      <c r="H25" s="32">
        <f>H26+H27+H28</f>
        <v>2986940.46655</v>
      </c>
      <c r="I25" s="34">
        <f t="shared" si="1"/>
        <v>0.98326834193393742</v>
      </c>
      <c r="J25" s="34">
        <f t="shared" si="3"/>
        <v>1.0373872917743781</v>
      </c>
      <c r="K25" s="35">
        <f t="shared" si="4"/>
        <v>50420.062509999843</v>
      </c>
      <c r="L25" s="41">
        <f t="shared" si="5"/>
        <v>6.5618843878544081E-2</v>
      </c>
    </row>
    <row r="26" spans="2:12" s="75" customFormat="1" ht="15.75" x14ac:dyDescent="0.2">
      <c r="B26" s="11"/>
      <c r="C26" s="88" t="s">
        <v>54</v>
      </c>
      <c r="D26" s="42">
        <v>2096531</v>
      </c>
      <c r="E26" s="42">
        <v>1217572.8938199999</v>
      </c>
      <c r="F26" s="43">
        <f t="shared" si="2"/>
        <v>0.58075596965654208</v>
      </c>
      <c r="G26" s="42">
        <v>1181222.94093</v>
      </c>
      <c r="H26" s="44">
        <v>2073568.5331600001</v>
      </c>
      <c r="I26" s="45">
        <f t="shared" si="1"/>
        <v>1.0110738885514463</v>
      </c>
      <c r="J26" s="46">
        <f t="shared" si="3"/>
        <v>1.0307731518161853</v>
      </c>
      <c r="K26" s="47">
        <f t="shared" si="4"/>
        <v>36349.95288999984</v>
      </c>
      <c r="L26" s="51">
        <f t="shared" si="5"/>
        <v>5.7108828251312048E-2</v>
      </c>
    </row>
    <row r="27" spans="2:12" s="75" customFormat="1" ht="15.75" x14ac:dyDescent="0.2">
      <c r="B27" s="11"/>
      <c r="C27" s="88" t="s">
        <v>53</v>
      </c>
      <c r="D27" s="42">
        <v>839593</v>
      </c>
      <c r="E27" s="42">
        <v>181099.42199999999</v>
      </c>
      <c r="F27" s="43">
        <f t="shared" si="2"/>
        <v>0.21569906133090674</v>
      </c>
      <c r="G27" s="42">
        <v>166946.45298</v>
      </c>
      <c r="H27" s="44">
        <v>912575.07399000006</v>
      </c>
      <c r="I27" s="45">
        <f t="shared" si="1"/>
        <v>0.92002622461415184</v>
      </c>
      <c r="J27" s="46">
        <f t="shared" si="3"/>
        <v>1.0847754999724104</v>
      </c>
      <c r="K27" s="47">
        <f t="shared" si="4"/>
        <v>14152.96901999999</v>
      </c>
      <c r="L27" s="51">
        <f t="shared" si="5"/>
        <v>8.4942559413932299E-3</v>
      </c>
    </row>
    <row r="28" spans="2:12" s="75" customFormat="1" ht="15.75" x14ac:dyDescent="0.2">
      <c r="B28" s="11"/>
      <c r="C28" s="88" t="s">
        <v>55</v>
      </c>
      <c r="D28" s="42">
        <v>840</v>
      </c>
      <c r="E28" s="42">
        <v>336</v>
      </c>
      <c r="F28" s="43">
        <f t="shared" si="2"/>
        <v>0.4</v>
      </c>
      <c r="G28" s="42">
        <v>418.85939999999999</v>
      </c>
      <c r="H28" s="44">
        <v>796.85940000000005</v>
      </c>
      <c r="I28" s="45">
        <f t="shared" si="1"/>
        <v>1.0541382833659236</v>
      </c>
      <c r="J28" s="46">
        <f t="shared" si="3"/>
        <v>0.80217848757840937</v>
      </c>
      <c r="K28" s="47">
        <f t="shared" si="4"/>
        <v>-82.859399999999994</v>
      </c>
      <c r="L28" s="51">
        <f t="shared" si="5"/>
        <v>1.5759685838799228E-5</v>
      </c>
    </row>
    <row r="29" spans="2:12" s="73" customFormat="1" ht="28.5" x14ac:dyDescent="0.2">
      <c r="B29" s="11"/>
      <c r="C29" s="91" t="s">
        <v>18</v>
      </c>
      <c r="D29" s="26">
        <f>SUM(D30:D31)</f>
        <v>1679</v>
      </c>
      <c r="E29" s="26">
        <f>SUM(E30:E31)</f>
        <v>1007.31679</v>
      </c>
      <c r="F29" s="31">
        <f t="shared" si="2"/>
        <v>0.59995044073853487</v>
      </c>
      <c r="G29" s="26">
        <f>SUM(G30:G31)</f>
        <v>609.06993999999997</v>
      </c>
      <c r="H29" s="30">
        <f>H30+H31</f>
        <v>2225.01818</v>
      </c>
      <c r="I29" s="52">
        <f t="shared" si="1"/>
        <v>0.75460057589282259</v>
      </c>
      <c r="J29" s="27">
        <f t="shared" si="3"/>
        <v>1.6538606223121108</v>
      </c>
      <c r="K29" s="29">
        <f t="shared" si="4"/>
        <v>398.24684999999999</v>
      </c>
      <c r="L29" s="53">
        <f t="shared" si="5"/>
        <v>4.7247012352820525E-5</v>
      </c>
    </row>
    <row r="30" spans="2:12" s="75" customFormat="1" ht="15.75" x14ac:dyDescent="0.2">
      <c r="B30" s="11"/>
      <c r="C30" s="87" t="s">
        <v>50</v>
      </c>
      <c r="D30" s="42">
        <v>19</v>
      </c>
      <c r="E30" s="42">
        <v>7.3860000000000001</v>
      </c>
      <c r="F30" s="43">
        <f t="shared" si="2"/>
        <v>0.38873684210526316</v>
      </c>
      <c r="G30" s="42">
        <v>7.4447999999999999</v>
      </c>
      <c r="H30" s="44">
        <v>15.7134</v>
      </c>
      <c r="I30" s="45">
        <f t="shared" si="1"/>
        <v>1.209159061692568</v>
      </c>
      <c r="J30" s="46">
        <f t="shared" si="3"/>
        <v>0.99210186976144421</v>
      </c>
      <c r="K30" s="47">
        <f t="shared" si="4"/>
        <v>-5.8799999999999741E-2</v>
      </c>
      <c r="L30" s="51">
        <f t="shared" si="5"/>
        <v>3.4643166549217592E-7</v>
      </c>
    </row>
    <row r="31" spans="2:12" s="75" customFormat="1" ht="45" x14ac:dyDescent="0.2">
      <c r="B31" s="11"/>
      <c r="C31" s="87" t="s">
        <v>49</v>
      </c>
      <c r="D31" s="42">
        <v>1660</v>
      </c>
      <c r="E31" s="42">
        <v>999.93079</v>
      </c>
      <c r="F31" s="43">
        <f t="shared" si="2"/>
        <v>0.60236794578313257</v>
      </c>
      <c r="G31" s="42">
        <v>601.62513999999999</v>
      </c>
      <c r="H31" s="44">
        <v>2209.3047799999999</v>
      </c>
      <c r="I31" s="45">
        <f t="shared" si="1"/>
        <v>0.75136758632278888</v>
      </c>
      <c r="J31" s="46">
        <f t="shared" si="3"/>
        <v>1.6620495446716206</v>
      </c>
      <c r="K31" s="47">
        <f t="shared" si="4"/>
        <v>398.30565000000001</v>
      </c>
      <c r="L31" s="51">
        <f t="shared" si="5"/>
        <v>4.6900580687328349E-5</v>
      </c>
    </row>
    <row r="32" spans="2:12" s="73" customFormat="1" ht="15.75" x14ac:dyDescent="0.2">
      <c r="B32" s="11"/>
      <c r="C32" s="85" t="s">
        <v>19</v>
      </c>
      <c r="D32" s="32">
        <v>82202.95</v>
      </c>
      <c r="E32" s="32">
        <v>50982.088470000002</v>
      </c>
      <c r="F32" s="33">
        <f t="shared" si="2"/>
        <v>0.62019779667274721</v>
      </c>
      <c r="G32" s="32">
        <v>52889.753479999999</v>
      </c>
      <c r="H32" s="32">
        <v>116905.26199</v>
      </c>
      <c r="I32" s="34">
        <f t="shared" si="1"/>
        <v>0.70315868251534808</v>
      </c>
      <c r="J32" s="34">
        <f t="shared" si="3"/>
        <v>0.96393129321880144</v>
      </c>
      <c r="K32" s="35">
        <f t="shared" si="4"/>
        <v>-1907.665009999997</v>
      </c>
      <c r="L32" s="41">
        <f t="shared" si="5"/>
        <v>2.3912550526579419E-3</v>
      </c>
    </row>
    <row r="33" spans="2:12" s="73" customFormat="1" ht="31.5" x14ac:dyDescent="0.2">
      <c r="B33" s="11"/>
      <c r="C33" s="85" t="s">
        <v>20</v>
      </c>
      <c r="D33" s="32">
        <v>0</v>
      </c>
      <c r="E33" s="32">
        <v>0.37568000000000001</v>
      </c>
      <c r="F33" s="33" t="str">
        <f t="shared" si="2"/>
        <v>0%</v>
      </c>
      <c r="G33" s="32">
        <v>12.6767</v>
      </c>
      <c r="H33" s="32">
        <v>-4.3440200000000004</v>
      </c>
      <c r="I33" s="34" t="str">
        <f t="shared" si="1"/>
        <v/>
      </c>
      <c r="J33" s="34">
        <f t="shared" si="3"/>
        <v>2.9635472954317763E-2</v>
      </c>
      <c r="K33" s="35">
        <f t="shared" si="4"/>
        <v>-12.301020000000001</v>
      </c>
      <c r="L33" s="41">
        <f t="shared" si="5"/>
        <v>1.7620829690238375E-8</v>
      </c>
    </row>
    <row r="34" spans="2:12" s="77" customFormat="1" ht="15.75" x14ac:dyDescent="0.2">
      <c r="B34" s="11"/>
      <c r="C34" s="86" t="s">
        <v>21</v>
      </c>
      <c r="D34" s="37">
        <f>D35+D47+D51+D54+D57+D58+D60</f>
        <v>1505479.5912100002</v>
      </c>
      <c r="E34" s="37">
        <f>E35+E47+E51+E54+E57+E58+E60</f>
        <v>1695146.2080600001</v>
      </c>
      <c r="F34" s="38">
        <f t="shared" si="2"/>
        <v>1.1259841833508741</v>
      </c>
      <c r="G34" s="37">
        <f>G35+G47+G51+G54+G57+G58+G60</f>
        <v>683187.42023000005</v>
      </c>
      <c r="H34" s="54">
        <f>H35+H44+H48+H51+H54+H55+H58+H59+H60</f>
        <v>2758562.8643700005</v>
      </c>
      <c r="I34" s="55">
        <f t="shared" si="1"/>
        <v>0.54574779159648446</v>
      </c>
      <c r="J34" s="39">
        <f t="shared" si="3"/>
        <v>2.4812315886749157</v>
      </c>
      <c r="K34" s="40">
        <f t="shared" si="4"/>
        <v>1011958.78783</v>
      </c>
      <c r="L34" s="39">
        <f t="shared" ref="L34:L62" si="6">E34/$E$34</f>
        <v>1</v>
      </c>
    </row>
    <row r="35" spans="2:12" s="73" customFormat="1" ht="47.25" x14ac:dyDescent="0.2">
      <c r="B35" s="11"/>
      <c r="C35" s="85" t="s">
        <v>22</v>
      </c>
      <c r="D35" s="32">
        <f>SUM(D36:D40,D43:D46)</f>
        <v>758445.22271000023</v>
      </c>
      <c r="E35" s="32">
        <f>SUM(E36:E40,E43:E46)</f>
        <v>1177351.06076</v>
      </c>
      <c r="F35" s="33">
        <f t="shared" si="2"/>
        <v>1.5523218098114029</v>
      </c>
      <c r="G35" s="32">
        <v>320351.80650000001</v>
      </c>
      <c r="H35" s="32">
        <v>1990068.2997600001</v>
      </c>
      <c r="I35" s="34">
        <f t="shared" si="1"/>
        <v>0.3811151721784965</v>
      </c>
      <c r="J35" s="34">
        <f t="shared" si="3"/>
        <v>3.6751815874651546</v>
      </c>
      <c r="K35" s="35">
        <f t="shared" si="4"/>
        <v>856999.25426000007</v>
      </c>
      <c r="L35" s="41">
        <f>E35/$E$34</f>
        <v>0.69454248557557308</v>
      </c>
    </row>
    <row r="36" spans="2:12" s="75" customFormat="1" ht="60" x14ac:dyDescent="0.2">
      <c r="B36" s="11"/>
      <c r="C36" s="87" t="s">
        <v>44</v>
      </c>
      <c r="D36" s="42">
        <v>0</v>
      </c>
      <c r="E36" s="42">
        <v>6806.9440999999997</v>
      </c>
      <c r="F36" s="43" t="str">
        <f t="shared" si="2"/>
        <v>0%</v>
      </c>
      <c r="G36" s="42">
        <v>0</v>
      </c>
      <c r="H36" s="42">
        <v>8172.1507999999994</v>
      </c>
      <c r="I36" s="45" t="str">
        <f t="shared" si="1"/>
        <v/>
      </c>
      <c r="J36" s="46" t="str">
        <f t="shared" si="3"/>
        <v xml:space="preserve"> </v>
      </c>
      <c r="K36" s="47">
        <f t="shared" si="4"/>
        <v>6806.9440999999997</v>
      </c>
      <c r="L36" s="51">
        <f t="shared" si="6"/>
        <v>4.0155498491131134E-3</v>
      </c>
    </row>
    <row r="37" spans="2:12" s="75" customFormat="1" ht="15.75" x14ac:dyDescent="0.2">
      <c r="B37" s="11"/>
      <c r="C37" s="87" t="s">
        <v>23</v>
      </c>
      <c r="D37" s="42">
        <v>721241.37582000007</v>
      </c>
      <c r="E37" s="42">
        <v>1151372.0583800001</v>
      </c>
      <c r="F37" s="43">
        <f t="shared" si="2"/>
        <v>1.5963754950566613</v>
      </c>
      <c r="G37" s="42">
        <v>309280.17830999999</v>
      </c>
      <c r="H37" s="42">
        <v>1948293.22615</v>
      </c>
      <c r="I37" s="45">
        <f t="shared" si="1"/>
        <v>0.37019138912946742</v>
      </c>
      <c r="J37" s="46">
        <f t="shared" si="3"/>
        <v>3.7227476544777089</v>
      </c>
      <c r="K37" s="47">
        <f t="shared" si="4"/>
        <v>842091.88007000007</v>
      </c>
      <c r="L37" s="51">
        <f t="shared" si="6"/>
        <v>0.67921696246937946</v>
      </c>
    </row>
    <row r="38" spans="2:12" s="75" customFormat="1" ht="30" x14ac:dyDescent="0.2">
      <c r="B38" s="11"/>
      <c r="C38" s="87" t="s">
        <v>42</v>
      </c>
      <c r="D38" s="42">
        <v>12672.29471</v>
      </c>
      <c r="E38" s="42">
        <v>91.644940000000005</v>
      </c>
      <c r="F38" s="43">
        <f t="shared" si="2"/>
        <v>7.2319135639799213E-3</v>
      </c>
      <c r="G38" s="42">
        <v>109.20054</v>
      </c>
      <c r="H38" s="42">
        <v>13095.499320000001</v>
      </c>
      <c r="I38" s="45">
        <f t="shared" si="1"/>
        <v>0.96768320171238797</v>
      </c>
      <c r="J38" s="46">
        <f t="shared" si="3"/>
        <v>0.83923522722506683</v>
      </c>
      <c r="K38" s="47">
        <f t="shared" si="4"/>
        <v>-17.555599999999998</v>
      </c>
      <c r="L38" s="51">
        <f>E38/$E$34</f>
        <v>5.4063147806514289E-5</v>
      </c>
    </row>
    <row r="39" spans="2:12" s="75" customFormat="1" ht="60" x14ac:dyDescent="0.2">
      <c r="B39" s="11"/>
      <c r="C39" s="87" t="s">
        <v>24</v>
      </c>
      <c r="D39" s="42">
        <v>13999.02188</v>
      </c>
      <c r="E39" s="42">
        <v>4938.1517899999999</v>
      </c>
      <c r="F39" s="43">
        <f t="shared" si="2"/>
        <v>0.35274977297199567</v>
      </c>
      <c r="G39" s="42">
        <v>5338.8040799999999</v>
      </c>
      <c r="H39" s="42">
        <f>H40+H41</f>
        <v>12434.898639999999</v>
      </c>
      <c r="I39" s="45">
        <f t="shared" si="1"/>
        <v>1.1257849609620945</v>
      </c>
      <c r="J39" s="46">
        <f t="shared" si="3"/>
        <v>0.92495467449331836</v>
      </c>
      <c r="K39" s="47">
        <f t="shared" si="4"/>
        <v>-400.65228999999999</v>
      </c>
      <c r="L39" s="51">
        <f t="shared" si="6"/>
        <v>2.9131126073493317E-3</v>
      </c>
    </row>
    <row r="40" spans="2:12" s="75" customFormat="1" ht="45" x14ac:dyDescent="0.2">
      <c r="B40" s="11"/>
      <c r="C40" s="87" t="s">
        <v>43</v>
      </c>
      <c r="D40" s="49">
        <f>(SUM(D41:D42))</f>
        <v>10141.88832</v>
      </c>
      <c r="E40" s="49">
        <f>(SUM(E41:E42))</f>
        <v>12114.7173</v>
      </c>
      <c r="F40" s="43">
        <f t="shared" si="2"/>
        <v>1.1945228460176931</v>
      </c>
      <c r="G40" s="49">
        <f>(SUM(G41:G42))</f>
        <v>5371.34638</v>
      </c>
      <c r="H40" s="42">
        <v>2376.52313</v>
      </c>
      <c r="I40" s="45" t="str">
        <f t="shared" si="1"/>
        <v>рост.св.300%</v>
      </c>
      <c r="J40" s="46">
        <f t="shared" si="3"/>
        <v>2.2554340090798615</v>
      </c>
      <c r="K40" s="47">
        <f t="shared" si="4"/>
        <v>6743.3709200000003</v>
      </c>
      <c r="L40" s="51">
        <f t="shared" si="6"/>
        <v>7.1467093766882893E-3</v>
      </c>
    </row>
    <row r="41" spans="2:12" s="75" customFormat="1" ht="51.75" customHeight="1" x14ac:dyDescent="0.2">
      <c r="B41" s="11"/>
      <c r="C41" s="92" t="s">
        <v>66</v>
      </c>
      <c r="D41" s="42">
        <v>1286.44516</v>
      </c>
      <c r="E41" s="42">
        <v>6900.4778099999994</v>
      </c>
      <c r="F41" s="43">
        <f t="shared" si="2"/>
        <v>5.3639890953455023</v>
      </c>
      <c r="G41" s="42">
        <v>1227.19613</v>
      </c>
      <c r="H41" s="42">
        <v>10058.37551</v>
      </c>
      <c r="I41" s="45">
        <f t="shared" si="1"/>
        <v>0.12789790545411842</v>
      </c>
      <c r="J41" s="46">
        <f t="shared" si="3"/>
        <v>5.6229624925560993</v>
      </c>
      <c r="K41" s="47">
        <f t="shared" si="4"/>
        <v>5673.2816799999991</v>
      </c>
      <c r="L41" s="51">
        <f t="shared" si="6"/>
        <v>4.0707272193926036E-3</v>
      </c>
    </row>
    <row r="42" spans="2:12" s="75" customFormat="1" ht="60" x14ac:dyDescent="0.2">
      <c r="B42" s="11"/>
      <c r="C42" s="92" t="s">
        <v>25</v>
      </c>
      <c r="D42" s="42">
        <v>8855.4431600000007</v>
      </c>
      <c r="E42" s="42">
        <v>5214.2394899999999</v>
      </c>
      <c r="F42" s="43">
        <f t="shared" si="2"/>
        <v>0.58881745337745461</v>
      </c>
      <c r="G42" s="42">
        <v>4144.1502499999997</v>
      </c>
      <c r="H42" s="42">
        <v>312.14103</v>
      </c>
      <c r="I42" s="45" t="str">
        <f t="shared" si="1"/>
        <v>рост.св.300%</v>
      </c>
      <c r="J42" s="46">
        <f t="shared" si="3"/>
        <v>1.2582168057251304</v>
      </c>
      <c r="K42" s="47">
        <f t="shared" si="4"/>
        <v>1070.0892400000002</v>
      </c>
      <c r="L42" s="51">
        <f t="shared" si="6"/>
        <v>3.0759821572956853E-3</v>
      </c>
    </row>
    <row r="43" spans="2:12" s="75" customFormat="1" ht="165" x14ac:dyDescent="0.2">
      <c r="B43" s="11"/>
      <c r="C43" s="87" t="s">
        <v>45</v>
      </c>
      <c r="D43" s="42">
        <v>1.36832</v>
      </c>
      <c r="E43" s="42">
        <v>2.1059999999999999E-2</v>
      </c>
      <c r="F43" s="43">
        <f t="shared" si="2"/>
        <v>1.5391136576239476E-2</v>
      </c>
      <c r="G43" s="42">
        <v>7.1319999999999995E-2</v>
      </c>
      <c r="H43" s="42">
        <v>227.49836999999999</v>
      </c>
      <c r="I43" s="45">
        <f t="shared" si="1"/>
        <v>6.0146365004725092E-3</v>
      </c>
      <c r="J43" s="46">
        <f t="shared" si="3"/>
        <v>0.29528883903533371</v>
      </c>
      <c r="K43" s="47">
        <f t="shared" si="4"/>
        <v>-5.0259999999999999E-2</v>
      </c>
      <c r="L43" s="51">
        <f t="shared" si="6"/>
        <v>1.2423707111436712E-8</v>
      </c>
    </row>
    <row r="44" spans="2:12" s="75" customFormat="1" ht="60" x14ac:dyDescent="0.2">
      <c r="B44" s="11"/>
      <c r="C44" s="87" t="s">
        <v>46</v>
      </c>
      <c r="D44" s="42">
        <v>316.45717999999999</v>
      </c>
      <c r="E44" s="42">
        <v>102.22847999999999</v>
      </c>
      <c r="F44" s="43">
        <f t="shared" si="2"/>
        <v>0.32304048212778735</v>
      </c>
      <c r="G44" s="42">
        <v>128.63508999999999</v>
      </c>
      <c r="H44" s="42">
        <f>SUM(H45:H47)</f>
        <v>75737.622289999999</v>
      </c>
      <c r="I44" s="45">
        <f t="shared" si="1"/>
        <v>4.1783352900660485E-3</v>
      </c>
      <c r="J44" s="46">
        <f t="shared" si="3"/>
        <v>0.79471690034188958</v>
      </c>
      <c r="K44" s="47">
        <f t="shared" si="4"/>
        <v>-26.406610000000001</v>
      </c>
      <c r="L44" s="51">
        <f t="shared" si="6"/>
        <v>6.0306585658469402E-5</v>
      </c>
    </row>
    <row r="45" spans="2:12" s="75" customFormat="1" ht="30" x14ac:dyDescent="0.2">
      <c r="B45" s="11"/>
      <c r="C45" s="89" t="s">
        <v>47</v>
      </c>
      <c r="D45" s="50">
        <v>66.150000000000006</v>
      </c>
      <c r="E45" s="50">
        <v>1921.6333300000001</v>
      </c>
      <c r="F45" s="43">
        <f t="shared" si="2"/>
        <v>29.049634618291762</v>
      </c>
      <c r="G45" s="50">
        <v>120.5697</v>
      </c>
      <c r="H45" s="42">
        <v>6228.6208099999994</v>
      </c>
      <c r="I45" s="45">
        <f t="shared" si="1"/>
        <v>1.0620328643830224E-2</v>
      </c>
      <c r="J45" s="46">
        <f t="shared" si="3"/>
        <v>15.937945686188156</v>
      </c>
      <c r="K45" s="47">
        <f t="shared" si="4"/>
        <v>1801.0636300000001</v>
      </c>
      <c r="L45" s="51">
        <f t="shared" si="6"/>
        <v>1.133609195987408E-3</v>
      </c>
    </row>
    <row r="46" spans="2:12" s="75" customFormat="1" ht="45" x14ac:dyDescent="0.2">
      <c r="B46" s="11"/>
      <c r="C46" s="89" t="s">
        <v>48</v>
      </c>
      <c r="D46" s="42">
        <v>6.66648</v>
      </c>
      <c r="E46" s="42">
        <v>3.6613800000000003</v>
      </c>
      <c r="F46" s="43">
        <f t="shared" si="2"/>
        <v>0.54922237822659037</v>
      </c>
      <c r="G46" s="42">
        <v>3.00108</v>
      </c>
      <c r="H46" s="42">
        <v>26503.5638</v>
      </c>
      <c r="I46" s="45">
        <f t="shared" si="1"/>
        <v>2.5153145630928321E-4</v>
      </c>
      <c r="J46" s="46">
        <f t="shared" si="3"/>
        <v>1.2200207925146949</v>
      </c>
      <c r="K46" s="47">
        <f t="shared" si="4"/>
        <v>0.66030000000000033</v>
      </c>
      <c r="L46" s="51">
        <f t="shared" si="6"/>
        <v>2.1599198833652496E-6</v>
      </c>
    </row>
    <row r="47" spans="2:12" s="73" customFormat="1" ht="31.5" x14ac:dyDescent="0.2">
      <c r="B47" s="11"/>
      <c r="C47" s="85" t="s">
        <v>26</v>
      </c>
      <c r="D47" s="32">
        <f>SUM(D48:D50)</f>
        <v>63888.722529999999</v>
      </c>
      <c r="E47" s="32">
        <f>SUM(E48:E50)</f>
        <v>44429.374020000003</v>
      </c>
      <c r="F47" s="33">
        <f t="shared" si="2"/>
        <v>0.69541809979276792</v>
      </c>
      <c r="G47" s="32">
        <f>SUM(G48:G50)</f>
        <v>45317.361179999993</v>
      </c>
      <c r="H47" s="32">
        <v>43005.437680000003</v>
      </c>
      <c r="I47" s="34">
        <f t="shared" si="1"/>
        <v>1.4855963798204039</v>
      </c>
      <c r="J47" s="34">
        <f t="shared" si="3"/>
        <v>0.98040514414612723</v>
      </c>
      <c r="K47" s="35">
        <f t="shared" si="4"/>
        <v>-887.98715999998967</v>
      </c>
      <c r="L47" s="41">
        <f t="shared" si="6"/>
        <v>2.6209759257785164E-2</v>
      </c>
    </row>
    <row r="48" spans="2:12" s="75" customFormat="1" ht="30" x14ac:dyDescent="0.2">
      <c r="B48" s="11"/>
      <c r="C48" s="87" t="s">
        <v>27</v>
      </c>
      <c r="D48" s="42">
        <v>5710</v>
      </c>
      <c r="E48" s="42">
        <v>8998.4930700000004</v>
      </c>
      <c r="F48" s="43">
        <f t="shared" si="2"/>
        <v>1.5759182259194398</v>
      </c>
      <c r="G48" s="42">
        <v>3820.5413800000001</v>
      </c>
      <c r="H48" s="42">
        <f>H49+H50</f>
        <v>115767.42296</v>
      </c>
      <c r="I48" s="45">
        <f t="shared" si="1"/>
        <v>4.9323029346286143E-2</v>
      </c>
      <c r="J48" s="46">
        <f t="shared" si="3"/>
        <v>2.3552926601203308</v>
      </c>
      <c r="K48" s="47">
        <f t="shared" si="4"/>
        <v>5177.9516899999999</v>
      </c>
      <c r="L48" s="48">
        <f t="shared" si="6"/>
        <v>5.3083875757821931E-3</v>
      </c>
    </row>
    <row r="49" spans="1:28" s="75" customFormat="1" ht="15.75" x14ac:dyDescent="0.2">
      <c r="B49" s="11"/>
      <c r="C49" s="87" t="s">
        <v>28</v>
      </c>
      <c r="D49" s="42">
        <v>714.96970999999996</v>
      </c>
      <c r="E49" s="42">
        <v>109.19842</v>
      </c>
      <c r="F49" s="43">
        <f t="shared" si="2"/>
        <v>0.1527315332001967</v>
      </c>
      <c r="G49" s="42">
        <v>20832.045559999999</v>
      </c>
      <c r="H49" s="42">
        <v>11245.145909999999</v>
      </c>
      <c r="I49" s="45">
        <f t="shared" si="1"/>
        <v>6.3580296398306133E-2</v>
      </c>
      <c r="J49" s="46">
        <f t="shared" si="3"/>
        <v>5.2418481749902631E-3</v>
      </c>
      <c r="K49" s="47">
        <f t="shared" si="4"/>
        <v>-20722.847139999998</v>
      </c>
      <c r="L49" s="48">
        <f t="shared" si="6"/>
        <v>6.4418289986308301E-5</v>
      </c>
    </row>
    <row r="50" spans="1:28" s="75" customFormat="1" ht="15.75" x14ac:dyDescent="0.2">
      <c r="B50" s="11"/>
      <c r="C50" s="87" t="s">
        <v>29</v>
      </c>
      <c r="D50" s="42">
        <v>57463.752820000002</v>
      </c>
      <c r="E50" s="42">
        <v>35321.682529999998</v>
      </c>
      <c r="F50" s="43">
        <f t="shared" si="2"/>
        <v>0.61467761495915463</v>
      </c>
      <c r="G50" s="42">
        <v>20664.774239999999</v>
      </c>
      <c r="H50" s="42">
        <v>104522.27705</v>
      </c>
      <c r="I50" s="45">
        <f t="shared" si="1"/>
        <v>0.54977517177999524</v>
      </c>
      <c r="J50" s="46">
        <f t="shared" si="3"/>
        <v>1.7092701870233449</v>
      </c>
      <c r="K50" s="47">
        <f t="shared" si="4"/>
        <v>14656.908289999999</v>
      </c>
      <c r="L50" s="48">
        <f t="shared" si="6"/>
        <v>2.0836953392016661E-2</v>
      </c>
    </row>
    <row r="51" spans="1:28" s="73" customFormat="1" ht="31.5" x14ac:dyDescent="0.2">
      <c r="B51" s="11"/>
      <c r="C51" s="85" t="s">
        <v>30</v>
      </c>
      <c r="D51" s="32">
        <f>SUM(D52:D53)</f>
        <v>89721.312909999993</v>
      </c>
      <c r="E51" s="32">
        <f>SUM(E52:E53)</f>
        <v>149729.95162999997</v>
      </c>
      <c r="F51" s="33">
        <f t="shared" si="2"/>
        <v>1.6688337115641076</v>
      </c>
      <c r="G51" s="32">
        <f>SUM(G52:G53)</f>
        <v>84930.720520000003</v>
      </c>
      <c r="H51" s="32">
        <f>H52+H53</f>
        <v>54774.374940000002</v>
      </c>
      <c r="I51" s="34">
        <f t="shared" si="1"/>
        <v>1.6380161892907215</v>
      </c>
      <c r="J51" s="34">
        <f t="shared" si="3"/>
        <v>1.7629657527130085</v>
      </c>
      <c r="K51" s="35">
        <f t="shared" si="4"/>
        <v>64799.231109999964</v>
      </c>
      <c r="L51" s="41">
        <f t="shared" si="6"/>
        <v>8.8328635558438062E-2</v>
      </c>
    </row>
    <row r="52" spans="1:28" s="75" customFormat="1" ht="15.75" x14ac:dyDescent="0.2">
      <c r="B52" s="11"/>
      <c r="C52" s="87" t="s">
        <v>31</v>
      </c>
      <c r="D52" s="42">
        <v>10243.983109999999</v>
      </c>
      <c r="E52" s="42">
        <v>5990.1624599999996</v>
      </c>
      <c r="F52" s="43">
        <f t="shared" si="2"/>
        <v>0.58474934951352142</v>
      </c>
      <c r="G52" s="42">
        <v>4442.03701</v>
      </c>
      <c r="H52" s="42">
        <v>51021.33771</v>
      </c>
      <c r="I52" s="45">
        <f t="shared" si="1"/>
        <v>0.20077841095084056</v>
      </c>
      <c r="J52" s="46">
        <f t="shared" si="3"/>
        <v>1.3485170084163705</v>
      </c>
      <c r="K52" s="47">
        <f t="shared" si="4"/>
        <v>1548.1254499999995</v>
      </c>
      <c r="L52" s="48">
        <f t="shared" si="6"/>
        <v>3.5337143377475416E-3</v>
      </c>
    </row>
    <row r="53" spans="1:28" s="75" customFormat="1" ht="15.75" x14ac:dyDescent="0.2">
      <c r="B53" s="11"/>
      <c r="C53" s="87" t="s">
        <v>32</v>
      </c>
      <c r="D53" s="42">
        <v>79477.329799999992</v>
      </c>
      <c r="E53" s="42">
        <v>143739.78916999997</v>
      </c>
      <c r="F53" s="43">
        <f t="shared" si="2"/>
        <v>1.8085633919976007</v>
      </c>
      <c r="G53" s="42">
        <v>80488.683510000003</v>
      </c>
      <c r="H53" s="42">
        <v>3753.0372299999999</v>
      </c>
      <c r="I53" s="45" t="str">
        <f t="shared" si="1"/>
        <v>рост.св.300%</v>
      </c>
      <c r="J53" s="46">
        <f t="shared" si="3"/>
        <v>1.7858384918439072</v>
      </c>
      <c r="K53" s="47">
        <f t="shared" si="4"/>
        <v>63251.105659999972</v>
      </c>
      <c r="L53" s="48">
        <f t="shared" si="6"/>
        <v>8.4794921220690517E-2</v>
      </c>
    </row>
    <row r="54" spans="1:28" s="73" customFormat="1" ht="31.5" x14ac:dyDescent="0.2">
      <c r="B54" s="11"/>
      <c r="C54" s="85" t="s">
        <v>33</v>
      </c>
      <c r="D54" s="32">
        <f>D55+D56</f>
        <v>5791.93541</v>
      </c>
      <c r="E54" s="32">
        <f>E55+E56</f>
        <v>3283.1011799999997</v>
      </c>
      <c r="F54" s="33">
        <f t="shared" si="2"/>
        <v>0.56684008843254685</v>
      </c>
      <c r="G54" s="32">
        <v>28294.645280000001</v>
      </c>
      <c r="H54" s="32">
        <v>170.56100000000001</v>
      </c>
      <c r="I54" s="34" t="str">
        <f t="shared" si="1"/>
        <v>рост.св.300%</v>
      </c>
      <c r="J54" s="34">
        <f t="shared" si="3"/>
        <v>0.11603259724625888</v>
      </c>
      <c r="K54" s="35">
        <f t="shared" si="4"/>
        <v>-25011.544099999999</v>
      </c>
      <c r="L54" s="41">
        <f t="shared" si="6"/>
        <v>1.9367657871572771E-3</v>
      </c>
    </row>
    <row r="55" spans="1:28" s="75" customFormat="1" ht="15.75" x14ac:dyDescent="0.2">
      <c r="B55" s="11"/>
      <c r="C55" s="87" t="s">
        <v>34</v>
      </c>
      <c r="D55" s="42">
        <v>4413.3513899999998</v>
      </c>
      <c r="E55" s="42">
        <v>2357.9801899999998</v>
      </c>
      <c r="F55" s="43">
        <f t="shared" si="2"/>
        <v>0.53428335557935258</v>
      </c>
      <c r="G55" s="42">
        <v>25268.735280000001</v>
      </c>
      <c r="H55" s="42">
        <v>522023.35256999999</v>
      </c>
      <c r="I55" s="45">
        <f t="shared" si="1"/>
        <v>8.4543179309362372E-3</v>
      </c>
      <c r="J55" s="46">
        <f t="shared" si="3"/>
        <v>9.3316114315635024E-2</v>
      </c>
      <c r="K55" s="47">
        <f t="shared" si="4"/>
        <v>-22910.755090000002</v>
      </c>
      <c r="L55" s="48">
        <f t="shared" si="6"/>
        <v>1.3910187680498522E-3</v>
      </c>
    </row>
    <row r="56" spans="1:28" s="75" customFormat="1" ht="30" x14ac:dyDescent="0.2">
      <c r="B56" s="11"/>
      <c r="C56" s="87" t="s">
        <v>35</v>
      </c>
      <c r="D56" s="42">
        <v>1378.58402</v>
      </c>
      <c r="E56" s="42">
        <v>925.12099000000001</v>
      </c>
      <c r="F56" s="43">
        <f t="shared" si="2"/>
        <v>0.67106609142328522</v>
      </c>
      <c r="G56" s="42">
        <v>3025.91</v>
      </c>
      <c r="H56" s="42">
        <v>365092.28773000004</v>
      </c>
      <c r="I56" s="45">
        <f t="shared" si="1"/>
        <v>3.7759877881055558E-3</v>
      </c>
      <c r="J56" s="46">
        <f t="shared" si="3"/>
        <v>0.30573314804472046</v>
      </c>
      <c r="K56" s="47">
        <f t="shared" si="4"/>
        <v>-2100.78901</v>
      </c>
      <c r="L56" s="48">
        <f t="shared" si="6"/>
        <v>5.4574701910742502E-4</v>
      </c>
    </row>
    <row r="57" spans="1:28" s="77" customFormat="1" ht="15.75" x14ac:dyDescent="0.2">
      <c r="B57" s="11"/>
      <c r="C57" s="85" t="s">
        <v>36</v>
      </c>
      <c r="D57" s="32">
        <v>63.07</v>
      </c>
      <c r="E57" s="32">
        <v>0.79500000000000004</v>
      </c>
      <c r="F57" s="33">
        <f t="shared" si="2"/>
        <v>1.2605042016806723E-2</v>
      </c>
      <c r="G57" s="32">
        <v>10.07</v>
      </c>
      <c r="H57" s="32">
        <v>109888.62996999999</v>
      </c>
      <c r="I57" s="34">
        <f t="shared" si="1"/>
        <v>5.7394472947035874E-4</v>
      </c>
      <c r="J57" s="34">
        <f t="shared" si="3"/>
        <v>7.8947368421052627E-2</v>
      </c>
      <c r="K57" s="35">
        <f t="shared" si="4"/>
        <v>-9.2750000000000004</v>
      </c>
      <c r="L57" s="41">
        <f t="shared" si="6"/>
        <v>4.6898609466249701E-7</v>
      </c>
    </row>
    <row r="58" spans="1:28" s="77" customFormat="1" ht="31.5" x14ac:dyDescent="0.2">
      <c r="B58" s="11"/>
      <c r="C58" s="85" t="s">
        <v>37</v>
      </c>
      <c r="D58" s="32">
        <v>587498.88826000004</v>
      </c>
      <c r="E58" s="32">
        <v>319796.26916000003</v>
      </c>
      <c r="F58" s="33">
        <f t="shared" si="2"/>
        <v>0.54433510522401685</v>
      </c>
      <c r="G58" s="32">
        <v>201346.56065999999</v>
      </c>
      <c r="H58" s="32">
        <v>2.63706</v>
      </c>
      <c r="I58" s="34" t="str">
        <f t="shared" si="1"/>
        <v>рост.св.300%</v>
      </c>
      <c r="J58" s="34">
        <f t="shared" si="3"/>
        <v>1.5882877170175151</v>
      </c>
      <c r="K58" s="35">
        <f t="shared" si="4"/>
        <v>118449.70850000004</v>
      </c>
      <c r="L58" s="41">
        <f t="shared" si="6"/>
        <v>0.18865409227796873</v>
      </c>
    </row>
    <row r="59" spans="1:28" s="75" customFormat="1" ht="45" x14ac:dyDescent="0.2">
      <c r="B59" s="11"/>
      <c r="C59" s="87" t="s">
        <v>62</v>
      </c>
      <c r="D59" s="42">
        <v>395102.06680999999</v>
      </c>
      <c r="E59" s="42">
        <v>191592.43283000001</v>
      </c>
      <c r="F59" s="43">
        <f t="shared" si="2"/>
        <v>0.48491883218149451</v>
      </c>
      <c r="G59" s="42">
        <v>157423.97683999999</v>
      </c>
      <c r="H59" s="42">
        <v>18.593790000000002</v>
      </c>
      <c r="I59" s="45" t="str">
        <f t="shared" si="1"/>
        <v>рост.св.300%</v>
      </c>
      <c r="J59" s="46">
        <f t="shared" si="3"/>
        <v>1.2170473435868514</v>
      </c>
      <c r="K59" s="47">
        <f t="shared" si="4"/>
        <v>34168.455990000017</v>
      </c>
      <c r="L59" s="48">
        <f t="shared" si="6"/>
        <v>0.11302413438972135</v>
      </c>
      <c r="M59" s="78"/>
    </row>
    <row r="60" spans="1:28" s="73" customFormat="1" ht="15.75" x14ac:dyDescent="0.2">
      <c r="B60" s="11"/>
      <c r="C60" s="85" t="s">
        <v>38</v>
      </c>
      <c r="D60" s="32">
        <f>(D61+D62+D63)</f>
        <v>70.439390000000003</v>
      </c>
      <c r="E60" s="32">
        <f>(E61+E62+E63)</f>
        <v>555.65631000000008</v>
      </c>
      <c r="F60" s="33">
        <f t="shared" si="2"/>
        <v>7.8884316005575865</v>
      </c>
      <c r="G60" s="32">
        <f>G61+G62+G63</f>
        <v>2936.2560899999999</v>
      </c>
      <c r="H60" s="32">
        <v>0</v>
      </c>
      <c r="I60" s="34" t="str">
        <f t="shared" si="1"/>
        <v/>
      </c>
      <c r="J60" s="34">
        <f t="shared" si="3"/>
        <v>0.18923973010814601</v>
      </c>
      <c r="K60" s="35">
        <f t="shared" si="4"/>
        <v>-2380.5997799999996</v>
      </c>
      <c r="L60" s="41">
        <f t="shared" si="6"/>
        <v>3.2779255698298592E-4</v>
      </c>
      <c r="M60" s="79"/>
    </row>
    <row r="61" spans="1:28" s="75" customFormat="1" ht="15.75" x14ac:dyDescent="0.2">
      <c r="B61" s="11"/>
      <c r="C61" s="89" t="s">
        <v>64</v>
      </c>
      <c r="D61" s="50">
        <v>0</v>
      </c>
      <c r="E61" s="50">
        <v>80.810380000000009</v>
      </c>
      <c r="F61" s="43" t="str">
        <f t="shared" si="2"/>
        <v>0%</v>
      </c>
      <c r="G61" s="50">
        <v>2933.6190299999998</v>
      </c>
      <c r="H61" s="56">
        <f>H12/H11</f>
        <v>0.50982136764921793</v>
      </c>
      <c r="I61" s="45" t="str">
        <f t="shared" si="1"/>
        <v/>
      </c>
      <c r="J61" s="46">
        <f t="shared" si="3"/>
        <v>2.754631026510624E-2</v>
      </c>
      <c r="K61" s="47">
        <f t="shared" si="4"/>
        <v>-2852.8086499999999</v>
      </c>
      <c r="L61" s="48">
        <f t="shared" si="6"/>
        <v>4.7671628332569004E-5</v>
      </c>
      <c r="M61" s="78"/>
    </row>
    <row r="62" spans="1:28" s="75" customFormat="1" ht="15.75" x14ac:dyDescent="0.2">
      <c r="B62" s="11"/>
      <c r="C62" s="89" t="s">
        <v>63</v>
      </c>
      <c r="D62" s="50">
        <v>70.439390000000003</v>
      </c>
      <c r="E62" s="50">
        <v>474.84593000000001</v>
      </c>
      <c r="F62" s="43">
        <f t="shared" si="2"/>
        <v>6.7411987809661609</v>
      </c>
      <c r="G62" s="50">
        <v>2.63706</v>
      </c>
      <c r="H62" s="57">
        <f>H34/H11</f>
        <v>0.12126012215778868</v>
      </c>
      <c r="I62" s="45" t="str">
        <f t="shared" si="1"/>
        <v>рост.св.300%</v>
      </c>
      <c r="J62" s="46">
        <f t="shared" si="3"/>
        <v>180.06641107900467</v>
      </c>
      <c r="K62" s="47">
        <f t="shared" si="4"/>
        <v>472.20886999999999</v>
      </c>
      <c r="L62" s="48">
        <f t="shared" si="6"/>
        <v>2.8012092865041689E-4</v>
      </c>
      <c r="M62" s="78"/>
    </row>
    <row r="63" spans="1:28" s="63" customFormat="1" ht="47.25" x14ac:dyDescent="0.2">
      <c r="A63" s="58"/>
      <c r="B63" s="11"/>
      <c r="C63" s="93" t="s">
        <v>39</v>
      </c>
      <c r="D63" s="50">
        <v>0</v>
      </c>
      <c r="E63" s="50">
        <v>0</v>
      </c>
      <c r="F63" s="43" t="str">
        <f t="shared" si="2"/>
        <v>0%</v>
      </c>
      <c r="G63" s="50">
        <v>0</v>
      </c>
      <c r="H63" s="44">
        <v>419.86356999999998</v>
      </c>
      <c r="I63" s="59"/>
      <c r="J63" s="46" t="str">
        <f t="shared" si="3"/>
        <v xml:space="preserve"> </v>
      </c>
      <c r="K63" s="47"/>
      <c r="L63" s="48"/>
      <c r="M63" s="80"/>
      <c r="N63" s="60"/>
      <c r="O63" s="61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</row>
    <row r="64" spans="1:28" s="73" customFormat="1" ht="30" x14ac:dyDescent="0.2">
      <c r="B64" s="11"/>
      <c r="C64" s="94" t="s">
        <v>40</v>
      </c>
      <c r="D64" s="64">
        <f>D10/D9</f>
        <v>0.96237461182120621</v>
      </c>
      <c r="E64" s="64">
        <f>E10/E9</f>
        <v>0.92634720434782536</v>
      </c>
      <c r="F64" s="65"/>
      <c r="G64" s="64">
        <f>G10/G9</f>
        <v>0.96354308073767825</v>
      </c>
      <c r="H64" s="66">
        <v>0.93099658254583606</v>
      </c>
      <c r="I64" s="67"/>
      <c r="J64" s="68"/>
      <c r="K64" s="69"/>
      <c r="L64" s="70"/>
      <c r="M64" s="79"/>
    </row>
    <row r="65" spans="2:13" s="73" customFormat="1" ht="30" x14ac:dyDescent="0.2">
      <c r="B65" s="11"/>
      <c r="C65" s="94" t="s">
        <v>41</v>
      </c>
      <c r="D65" s="64">
        <f>D34/D9</f>
        <v>3.7625388178793844E-2</v>
      </c>
      <c r="E65" s="64">
        <f>E34/E9</f>
        <v>7.3652795652174696E-2</v>
      </c>
      <c r="F65" s="65"/>
      <c r="G65" s="64">
        <f>G34/G9</f>
        <v>3.6456919262321745E-2</v>
      </c>
      <c r="H65" s="66">
        <v>6.9003417454163926E-2</v>
      </c>
      <c r="I65" s="67"/>
      <c r="J65" s="68"/>
      <c r="K65" s="69"/>
      <c r="L65" s="70"/>
      <c r="M65" s="79"/>
    </row>
    <row r="66" spans="2:13" x14ac:dyDescent="0.25">
      <c r="C66" s="71"/>
      <c r="M66" s="4"/>
    </row>
    <row r="67" spans="2:13" x14ac:dyDescent="0.25">
      <c r="C67" s="71"/>
      <c r="M67" s="4"/>
    </row>
    <row r="68" spans="2:13" x14ac:dyDescent="0.25">
      <c r="C68" s="71"/>
      <c r="J68" s="72"/>
    </row>
  </sheetData>
  <mergeCells count="10">
    <mergeCell ref="L4:L5"/>
    <mergeCell ref="C2:K2"/>
    <mergeCell ref="B4:B65"/>
    <mergeCell ref="C4:C5"/>
    <mergeCell ref="D4:D5"/>
    <mergeCell ref="E4:E5"/>
    <mergeCell ref="F4:F5"/>
    <mergeCell ref="G4:G5"/>
    <mergeCell ref="H4:H5"/>
    <mergeCell ref="I4:K4"/>
  </mergeCells>
  <pageMargins left="0.11811023622047245" right="0.11811023622047245" top="0.15748031496062992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Людмила Павловна</dc:creator>
  <cp:lastModifiedBy>Гусева Людмила Павловна</cp:lastModifiedBy>
  <dcterms:created xsi:type="dcterms:W3CDTF">2024-07-24T07:54:06Z</dcterms:created>
  <dcterms:modified xsi:type="dcterms:W3CDTF">2024-07-24T08:11:12Z</dcterms:modified>
</cp:coreProperties>
</file>